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16"/>
  <workbookPr defaultThemeVersion="166925"/>
  <xr:revisionPtr revIDLastSave="0" documentId="8_{72814908-C702-4098-A199-84F81AD0A18F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F33" i="1"/>
  <c r="H33" i="1"/>
  <c r="G33" i="1"/>
  <c r="E33" i="1"/>
  <c r="B33" i="1"/>
  <c r="I33" i="1"/>
  <c r="D33" i="1"/>
  <c r="C33" i="1"/>
  <c r="H32" i="1"/>
  <c r="I32" i="1"/>
  <c r="K36" i="1"/>
  <c r="K33" i="1"/>
  <c r="K29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P20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O9" i="1"/>
  <c r="M11" i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M10" i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M9" i="1"/>
  <c r="N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L11" i="1"/>
  <c r="L10" i="1"/>
  <c r="L9" i="1"/>
  <c r="K12" i="1"/>
  <c r="K10" i="1"/>
  <c r="K11" i="1"/>
  <c r="K9" i="1"/>
  <c r="L7" i="1"/>
  <c r="L2" i="1"/>
  <c r="M6" i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L6" i="1"/>
  <c r="K6" i="1"/>
  <c r="K5" i="1"/>
  <c r="L5" i="1"/>
  <c r="M3" i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L3" i="1"/>
  <c r="K3" i="1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H2" i="1"/>
  <c r="K2" i="1"/>
  <c r="D23" i="1"/>
  <c r="B7" i="1"/>
  <c r="I23" i="1"/>
  <c r="H23" i="1"/>
  <c r="G23" i="1"/>
  <c r="F23" i="1"/>
  <c r="E2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I12" i="1"/>
  <c r="H12" i="1"/>
  <c r="G12" i="1"/>
  <c r="F12" i="1"/>
  <c r="E12" i="1"/>
  <c r="D12" i="1"/>
  <c r="C12" i="1"/>
  <c r="B12" i="1"/>
  <c r="C23" i="1"/>
  <c r="B20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G32" i="1"/>
  <c r="F32" i="1"/>
  <c r="E32" i="1"/>
  <c r="D32" i="1"/>
  <c r="C32" i="1"/>
  <c r="B32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I29" i="1"/>
  <c r="H29" i="1"/>
  <c r="G29" i="1"/>
  <c r="F29" i="1"/>
  <c r="E29" i="1"/>
  <c r="D29" i="1"/>
  <c r="C29" i="1"/>
  <c r="B29" i="1"/>
  <c r="C14" i="1"/>
  <c r="K7" i="1"/>
  <c r="I7" i="1"/>
  <c r="H7" i="1"/>
  <c r="G7" i="1"/>
  <c r="F7" i="1"/>
  <c r="E7" i="1"/>
  <c r="D7" i="1"/>
  <c r="C7" i="1"/>
  <c r="B13" i="1"/>
  <c r="C1" i="1"/>
  <c r="D1" i="1" s="1"/>
  <c r="E1" i="1" s="1"/>
  <c r="F1" i="1" s="1"/>
  <c r="G1" i="1" s="1"/>
  <c r="H1" i="1" s="1"/>
  <c r="I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M5" i="1" l="1"/>
  <c r="C13" i="1"/>
  <c r="C24" i="1"/>
  <c r="C20" i="1"/>
  <c r="D13" i="1"/>
  <c r="D24" i="1"/>
  <c r="D20" i="1"/>
  <c r="E13" i="1"/>
  <c r="E24" i="1"/>
  <c r="E20" i="1"/>
  <c r="F13" i="1"/>
  <c r="F24" i="1"/>
  <c r="F20" i="1"/>
  <c r="G13" i="1"/>
  <c r="G24" i="1"/>
  <c r="G20" i="1"/>
  <c r="H13" i="1"/>
  <c r="H24" i="1"/>
  <c r="H20" i="1"/>
  <c r="I13" i="1"/>
  <c r="I24" i="1"/>
  <c r="I20" i="1"/>
  <c r="K13" i="1"/>
  <c r="K18" i="1" s="1"/>
  <c r="K20" i="1"/>
  <c r="L13" i="1"/>
  <c r="L18" i="1" s="1"/>
  <c r="L20" i="1"/>
  <c r="J20" i="1"/>
  <c r="C26" i="1"/>
  <c r="D26" i="1"/>
  <c r="E26" i="1"/>
  <c r="F26" i="1"/>
  <c r="G26" i="1"/>
  <c r="H26" i="1"/>
  <c r="I26" i="1"/>
  <c r="J2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B15" i="1"/>
  <c r="B18" i="1" s="1"/>
  <c r="B22" i="1" s="1"/>
  <c r="B21" i="1"/>
  <c r="N5" i="1" l="1"/>
  <c r="M7" i="1"/>
  <c r="J26" i="1"/>
  <c r="I15" i="1"/>
  <c r="I18" i="1" s="1"/>
  <c r="I21" i="1"/>
  <c r="H15" i="1"/>
  <c r="H18" i="1" s="1"/>
  <c r="H21" i="1"/>
  <c r="G21" i="1"/>
  <c r="G15" i="1"/>
  <c r="G18" i="1" s="1"/>
  <c r="F21" i="1"/>
  <c r="F15" i="1"/>
  <c r="F18" i="1" s="1"/>
  <c r="E21" i="1"/>
  <c r="E15" i="1"/>
  <c r="E18" i="1" s="1"/>
  <c r="D21" i="1"/>
  <c r="D15" i="1"/>
  <c r="D18" i="1" s="1"/>
  <c r="J24" i="1"/>
  <c r="C21" i="1"/>
  <c r="J21" i="1" s="1"/>
  <c r="C15" i="1"/>
  <c r="C18" i="1" s="1"/>
  <c r="M13" i="1" l="1"/>
  <c r="M18" i="1" s="1"/>
  <c r="M20" i="1"/>
  <c r="O5" i="1"/>
  <c r="N7" i="1"/>
  <c r="C22" i="1"/>
  <c r="C25" i="1"/>
  <c r="D25" i="1"/>
  <c r="D22" i="1"/>
  <c r="E25" i="1"/>
  <c r="E22" i="1"/>
  <c r="F22" i="1"/>
  <c r="F25" i="1"/>
  <c r="G22" i="1"/>
  <c r="G25" i="1"/>
  <c r="H22" i="1"/>
  <c r="H25" i="1"/>
  <c r="I22" i="1"/>
  <c r="I25" i="1"/>
  <c r="N13" i="1" l="1"/>
  <c r="N18" i="1" s="1"/>
  <c r="N20" i="1"/>
  <c r="P5" i="1"/>
  <c r="O7" i="1"/>
  <c r="J25" i="1"/>
  <c r="J22" i="1"/>
  <c r="O13" i="1" l="1"/>
  <c r="O18" i="1" s="1"/>
  <c r="O20" i="1"/>
  <c r="Q5" i="1"/>
  <c r="P7" i="1"/>
  <c r="P13" i="1" l="1"/>
  <c r="P18" i="1" s="1"/>
  <c r="R5" i="1"/>
  <c r="Q7" i="1"/>
  <c r="Q13" i="1" l="1"/>
  <c r="Q18" i="1" s="1"/>
  <c r="Q20" i="1"/>
  <c r="S5" i="1"/>
  <c r="R7" i="1"/>
  <c r="R13" i="1" l="1"/>
  <c r="R18" i="1" s="1"/>
  <c r="R20" i="1"/>
  <c r="T5" i="1"/>
  <c r="S7" i="1"/>
  <c r="S13" i="1" l="1"/>
  <c r="S18" i="1" s="1"/>
  <c r="S20" i="1"/>
  <c r="U5" i="1"/>
  <c r="T7" i="1"/>
  <c r="T13" i="1" l="1"/>
  <c r="T18" i="1" s="1"/>
  <c r="T20" i="1"/>
  <c r="V5" i="1"/>
  <c r="U7" i="1"/>
  <c r="U13" i="1" l="1"/>
  <c r="U18" i="1" s="1"/>
  <c r="U20" i="1"/>
  <c r="W5" i="1"/>
  <c r="V7" i="1"/>
  <c r="V13" i="1" l="1"/>
  <c r="V18" i="1" s="1"/>
  <c r="V20" i="1"/>
  <c r="X5" i="1"/>
  <c r="W7" i="1"/>
  <c r="W13" i="1" l="1"/>
  <c r="W18" i="1" s="1"/>
  <c r="W20" i="1"/>
  <c r="Y5" i="1"/>
  <c r="X7" i="1"/>
  <c r="X13" i="1" l="1"/>
  <c r="X18" i="1" s="1"/>
  <c r="X20" i="1"/>
  <c r="Z5" i="1"/>
  <c r="Y7" i="1"/>
  <c r="Y13" i="1" l="1"/>
  <c r="Y18" i="1" s="1"/>
  <c r="Y20" i="1"/>
  <c r="AA5" i="1"/>
  <c r="Z7" i="1"/>
  <c r="Z13" i="1" l="1"/>
  <c r="Z18" i="1" s="1"/>
  <c r="Z20" i="1"/>
  <c r="AB5" i="1"/>
  <c r="AA7" i="1"/>
  <c r="AA13" i="1" l="1"/>
  <c r="AA18" i="1" s="1"/>
  <c r="AA20" i="1"/>
  <c r="AC5" i="1"/>
  <c r="AB7" i="1"/>
  <c r="AB13" i="1" l="1"/>
  <c r="AB18" i="1" s="1"/>
  <c r="AB20" i="1"/>
  <c r="AD5" i="1"/>
  <c r="AC7" i="1"/>
  <c r="AC13" i="1" l="1"/>
  <c r="AC18" i="1" s="1"/>
  <c r="AC20" i="1"/>
  <c r="AE5" i="1"/>
  <c r="AD7" i="1"/>
  <c r="AD13" i="1" l="1"/>
  <c r="AD18" i="1" s="1"/>
  <c r="AD20" i="1"/>
  <c r="AF5" i="1"/>
  <c r="AE7" i="1"/>
  <c r="AE13" i="1" l="1"/>
  <c r="AE18" i="1" s="1"/>
  <c r="AE20" i="1"/>
  <c r="AG5" i="1"/>
  <c r="AF7" i="1"/>
  <c r="AF13" i="1" l="1"/>
  <c r="AF18" i="1" s="1"/>
  <c r="AF20" i="1"/>
  <c r="AH5" i="1"/>
  <c r="AH7" i="1" s="1"/>
  <c r="AG7" i="1"/>
  <c r="AG13" i="1" l="1"/>
  <c r="AG18" i="1" s="1"/>
  <c r="AG20" i="1"/>
  <c r="AH13" i="1"/>
  <c r="AH18" i="1" s="1"/>
  <c r="AH20" i="1"/>
</calcChain>
</file>

<file path=xl/sharedStrings.xml><?xml version="1.0" encoding="utf-8"?>
<sst xmlns="http://schemas.openxmlformats.org/spreadsheetml/2006/main" count="40" uniqueCount="40">
  <si>
    <t>RYCEY</t>
  </si>
  <si>
    <t>Rolls-Royce Holdings (2021)</t>
  </si>
  <si>
    <t>Gross Profit Growth</t>
  </si>
  <si>
    <t>Revenue Growth</t>
  </si>
  <si>
    <t>Values in £m</t>
  </si>
  <si>
    <t>Discount</t>
  </si>
  <si>
    <t>Cost Growth</t>
  </si>
  <si>
    <t>Income Statement</t>
  </si>
  <si>
    <t>Revenue</t>
  </si>
  <si>
    <t>Cost of sales</t>
  </si>
  <si>
    <t>Gross Profit</t>
  </si>
  <si>
    <t>Other Income</t>
  </si>
  <si>
    <t>R&amp;D</t>
  </si>
  <si>
    <t>Commercial &amp; Administrative</t>
  </si>
  <si>
    <t>Other Revenues (Joint ventures)</t>
  </si>
  <si>
    <t>Operating Cost</t>
  </si>
  <si>
    <t>Operating Profit</t>
  </si>
  <si>
    <t>Transfer/Disposal of Businesses</t>
  </si>
  <si>
    <t>Profit Before Financing &amp; Tax</t>
  </si>
  <si>
    <t>Financing</t>
  </si>
  <si>
    <t>Tax</t>
  </si>
  <si>
    <t>Net Income</t>
  </si>
  <si>
    <t>Averages</t>
  </si>
  <si>
    <t>Gross Margin</t>
  </si>
  <si>
    <t>Operating Margin</t>
  </si>
  <si>
    <t>Net Margin</t>
  </si>
  <si>
    <t>Revenue Y/Y</t>
  </si>
  <si>
    <t>Gross Profit Y/Y</t>
  </si>
  <si>
    <t>Net Income Y/Y</t>
  </si>
  <si>
    <t>Operating Costs Y/Y</t>
  </si>
  <si>
    <t>Price Per Share</t>
  </si>
  <si>
    <t>Shares (billions)</t>
  </si>
  <si>
    <t>Market Cap (billions)</t>
  </si>
  <si>
    <t>Cash</t>
  </si>
  <si>
    <t>Debt</t>
  </si>
  <si>
    <t>Net Cash</t>
  </si>
  <si>
    <t>Enterprise Value</t>
  </si>
  <si>
    <t>NPV</t>
  </si>
  <si>
    <t>Total Value</t>
  </si>
  <si>
    <t>Forecasted 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</si>
</sst>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0" fontId="0" fillId="0" borderId="0" xfId="0" applyNumberFormat="1"/>
    <xf numFmtId="0" fontId="1" fillId="0" borderId="0" xfId="0" applyNumberFormat="1" applyFont="1"/>
    <xf numFmtId="9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workbookViewId="0">
      <pane xSplit="1" ySplit="1" topLeftCell="B9" activePane="bottomRight" state="frozen"/>
      <selection pane="bottomRight" activeCell="K36" sqref="K36"/>
      <selection pane="bottomLeft"/>
      <selection pane="topRight"/>
    </sheetView>
  </sheetViews>
  <sheetFormatPr defaultRowHeight="15"/>
  <cols>
    <col min="1" max="1" width="27.5703125" customWidth="1"/>
    <col min="10" max="10" width="15.28515625" customWidth="1"/>
  </cols>
  <sheetData>
    <row r="1" spans="1:34" s="5" customFormat="1">
      <c r="A1" s="5" t="s">
        <v>0</v>
      </c>
      <c r="B1" s="5">
        <v>2012</v>
      </c>
      <c r="C1" s="5">
        <f>B1+1</f>
        <v>2013</v>
      </c>
      <c r="D1" s="5">
        <f t="shared" ref="D1:AO1" si="0">C1+1</f>
        <v>2014</v>
      </c>
      <c r="E1" s="5">
        <f t="shared" si="0"/>
        <v>2015</v>
      </c>
      <c r="F1" s="5">
        <f t="shared" si="0"/>
        <v>2016</v>
      </c>
      <c r="G1" s="5">
        <f t="shared" si="0"/>
        <v>2017</v>
      </c>
      <c r="H1" s="5">
        <f t="shared" si="0"/>
        <v>2018</v>
      </c>
      <c r="I1" s="5">
        <f t="shared" si="0"/>
        <v>2019</v>
      </c>
      <c r="K1" s="5">
        <f>I1+1</f>
        <v>2020</v>
      </c>
      <c r="L1" s="5">
        <f t="shared" si="0"/>
        <v>2021</v>
      </c>
      <c r="M1" s="5">
        <f t="shared" si="0"/>
        <v>2022</v>
      </c>
      <c r="N1" s="5">
        <f t="shared" si="0"/>
        <v>2023</v>
      </c>
      <c r="O1" s="5">
        <f t="shared" si="0"/>
        <v>2024</v>
      </c>
      <c r="P1" s="5">
        <f t="shared" si="0"/>
        <v>2025</v>
      </c>
      <c r="Q1" s="5">
        <f t="shared" si="0"/>
        <v>2026</v>
      </c>
      <c r="R1" s="5">
        <f t="shared" si="0"/>
        <v>2027</v>
      </c>
      <c r="S1" s="5">
        <f t="shared" si="0"/>
        <v>2028</v>
      </c>
      <c r="T1" s="5">
        <f t="shared" si="0"/>
        <v>2029</v>
      </c>
      <c r="U1" s="5">
        <f t="shared" si="0"/>
        <v>2030</v>
      </c>
      <c r="V1" s="5">
        <f t="shared" si="0"/>
        <v>2031</v>
      </c>
      <c r="W1" s="5">
        <f t="shared" si="0"/>
        <v>2032</v>
      </c>
      <c r="X1" s="5">
        <f t="shared" si="0"/>
        <v>2033</v>
      </c>
      <c r="Y1" s="5">
        <f t="shared" si="0"/>
        <v>2034</v>
      </c>
      <c r="Z1" s="5">
        <f t="shared" si="0"/>
        <v>2035</v>
      </c>
      <c r="AA1" s="5">
        <f t="shared" si="0"/>
        <v>2036</v>
      </c>
      <c r="AB1" s="5">
        <f t="shared" si="0"/>
        <v>2037</v>
      </c>
      <c r="AC1" s="5">
        <f t="shared" si="0"/>
        <v>2038</v>
      </c>
      <c r="AD1" s="5">
        <f t="shared" si="0"/>
        <v>2039</v>
      </c>
      <c r="AE1" s="5">
        <f t="shared" si="0"/>
        <v>2040</v>
      </c>
      <c r="AF1" s="5">
        <f t="shared" si="0"/>
        <v>2041</v>
      </c>
      <c r="AG1" s="5">
        <f t="shared" si="0"/>
        <v>2042</v>
      </c>
      <c r="AH1" s="5">
        <f t="shared" si="0"/>
        <v>2043</v>
      </c>
    </row>
    <row r="2" spans="1:34" s="6" customFormat="1">
      <c r="A2" s="6" t="s">
        <v>1</v>
      </c>
      <c r="F2" s="6" t="s">
        <v>2</v>
      </c>
      <c r="H2" s="6">
        <f>J24</f>
        <v>-9.4453952521907789E-2</v>
      </c>
      <c r="J2" s="6" t="s">
        <v>3</v>
      </c>
      <c r="K2" s="6">
        <f>J23</f>
        <v>5.1344482693098069E-2</v>
      </c>
      <c r="L2" s="6">
        <f>K2*(1-$H3)</f>
        <v>4.6210034423788265E-2</v>
      </c>
      <c r="M2" s="6">
        <f>L2*(1-$H3)</f>
        <v>4.1589030981409439E-2</v>
      </c>
      <c r="N2" s="6">
        <f t="shared" ref="N2:AO2" si="1">M2*(1-$H3)</f>
        <v>3.7430127883268494E-2</v>
      </c>
      <c r="O2" s="6">
        <f t="shared" si="1"/>
        <v>3.3687115094941648E-2</v>
      </c>
      <c r="P2" s="6">
        <f t="shared" si="1"/>
        <v>3.0318403585447483E-2</v>
      </c>
      <c r="Q2" s="6">
        <f t="shared" si="1"/>
        <v>2.7286563226902736E-2</v>
      </c>
      <c r="R2" s="6">
        <f t="shared" si="1"/>
        <v>2.4557906904212463E-2</v>
      </c>
      <c r="S2" s="6">
        <f t="shared" si="1"/>
        <v>2.2102116213791215E-2</v>
      </c>
      <c r="T2" s="6">
        <f t="shared" si="1"/>
        <v>1.9891904592412094E-2</v>
      </c>
      <c r="U2" s="6">
        <f t="shared" si="1"/>
        <v>1.7902714133170884E-2</v>
      </c>
      <c r="V2" s="6">
        <f t="shared" si="1"/>
        <v>1.6112442719853796E-2</v>
      </c>
      <c r="W2" s="6">
        <f t="shared" si="1"/>
        <v>1.4501198447868416E-2</v>
      </c>
      <c r="X2" s="6">
        <f t="shared" si="1"/>
        <v>1.3051078603081575E-2</v>
      </c>
      <c r="Y2" s="6">
        <f t="shared" si="1"/>
        <v>1.1745970742773417E-2</v>
      </c>
      <c r="Z2" s="6">
        <f t="shared" si="1"/>
        <v>1.0571373668496076E-2</v>
      </c>
      <c r="AA2" s="6">
        <f t="shared" si="1"/>
        <v>9.5142363016464688E-3</v>
      </c>
      <c r="AB2" s="6">
        <f t="shared" si="1"/>
        <v>8.5628126714818228E-3</v>
      </c>
      <c r="AC2" s="6">
        <f t="shared" si="1"/>
        <v>7.7065314043336403E-3</v>
      </c>
      <c r="AD2" s="6">
        <f t="shared" si="1"/>
        <v>6.9358782639002761E-3</v>
      </c>
      <c r="AE2" s="6">
        <f t="shared" si="1"/>
        <v>6.2422904375102487E-3</v>
      </c>
      <c r="AF2" s="6">
        <f t="shared" si="1"/>
        <v>5.6180613937592237E-3</v>
      </c>
      <c r="AG2" s="6">
        <f t="shared" si="1"/>
        <v>5.0562552543833017E-3</v>
      </c>
      <c r="AH2" s="6">
        <f t="shared" si="1"/>
        <v>4.5506297289449717E-3</v>
      </c>
    </row>
    <row r="3" spans="1:34" s="6" customFormat="1">
      <c r="A3" s="6" t="s">
        <v>4</v>
      </c>
      <c r="F3" s="6" t="s">
        <v>5</v>
      </c>
      <c r="H3" s="6">
        <v>0.1</v>
      </c>
      <c r="J3" s="6" t="s">
        <v>6</v>
      </c>
      <c r="K3" s="6">
        <f>J26</f>
        <v>6.2408829004332853E-2</v>
      </c>
      <c r="L3" s="6">
        <f>K3*(1-$H3)</f>
        <v>5.6167946103899566E-2</v>
      </c>
      <c r="M3" s="6">
        <f t="shared" ref="M3:AH3" si="2">L3*(1-$H3)</f>
        <v>5.0551151493509611E-2</v>
      </c>
      <c r="N3" s="6">
        <f t="shared" si="2"/>
        <v>4.549603634415865E-2</v>
      </c>
      <c r="O3" s="6">
        <f t="shared" si="2"/>
        <v>4.0946432709742783E-2</v>
      </c>
      <c r="P3" s="6">
        <f t="shared" si="2"/>
        <v>3.6851789438768504E-2</v>
      </c>
      <c r="Q3" s="6">
        <f t="shared" si="2"/>
        <v>3.3166610494891655E-2</v>
      </c>
      <c r="R3" s="6">
        <f t="shared" si="2"/>
        <v>2.984994944540249E-2</v>
      </c>
      <c r="S3" s="6">
        <f t="shared" si="2"/>
        <v>2.686495450086224E-2</v>
      </c>
      <c r="T3" s="6">
        <f t="shared" si="2"/>
        <v>2.4178459050776018E-2</v>
      </c>
      <c r="U3" s="6">
        <f t="shared" si="2"/>
        <v>2.1760613145698417E-2</v>
      </c>
      <c r="V3" s="6">
        <f t="shared" si="2"/>
        <v>1.9584551831128574E-2</v>
      </c>
      <c r="W3" s="6">
        <f t="shared" si="2"/>
        <v>1.7626096648015718E-2</v>
      </c>
      <c r="X3" s="6">
        <f t="shared" si="2"/>
        <v>1.5863486983214149E-2</v>
      </c>
      <c r="Y3" s="6">
        <f t="shared" si="2"/>
        <v>1.4277138284892734E-2</v>
      </c>
      <c r="Z3" s="6">
        <f t="shared" si="2"/>
        <v>1.2849424456403462E-2</v>
      </c>
      <c r="AA3" s="6">
        <f t="shared" si="2"/>
        <v>1.1564482010763115E-2</v>
      </c>
      <c r="AB3" s="6">
        <f t="shared" si="2"/>
        <v>1.0408033809686804E-2</v>
      </c>
      <c r="AC3" s="6">
        <f t="shared" si="2"/>
        <v>9.3672304287181242E-3</v>
      </c>
      <c r="AD3" s="6">
        <f t="shared" si="2"/>
        <v>8.4305073858463118E-3</v>
      </c>
      <c r="AE3" s="6">
        <f t="shared" si="2"/>
        <v>7.5874566472616811E-3</v>
      </c>
      <c r="AF3" s="6">
        <f t="shared" si="2"/>
        <v>6.828710982535513E-3</v>
      </c>
      <c r="AG3" s="6">
        <f t="shared" si="2"/>
        <v>6.1458398842819621E-3</v>
      </c>
      <c r="AH3" s="6">
        <f t="shared" si="2"/>
        <v>5.5312558958537658E-3</v>
      </c>
    </row>
    <row r="4" spans="1:34" s="2" customFormat="1">
      <c r="A4" s="2" t="s">
        <v>7</v>
      </c>
    </row>
    <row r="5" spans="1:34" s="1" customFormat="1">
      <c r="A5" s="1" t="s">
        <v>8</v>
      </c>
      <c r="B5" s="1">
        <v>12161</v>
      </c>
      <c r="C5" s="1">
        <v>15513</v>
      </c>
      <c r="D5" s="1">
        <v>13736</v>
      </c>
      <c r="E5" s="1">
        <v>13725</v>
      </c>
      <c r="F5" s="1">
        <v>14955</v>
      </c>
      <c r="G5" s="1">
        <v>16307</v>
      </c>
      <c r="H5" s="1">
        <v>15729</v>
      </c>
      <c r="I5" s="1">
        <v>16587</v>
      </c>
      <c r="K5" s="1">
        <f>I5+(I5*$K2)</f>
        <v>17438.650934430418</v>
      </c>
      <c r="L5" s="1">
        <f>K5+(K5*L2)</f>
        <v>18244.491594414874</v>
      </c>
      <c r="M5" s="1">
        <f t="shared" ref="M5:AH5" si="3">L5+(L5*M2)</f>
        <v>19003.262320575057</v>
      </c>
      <c r="N5" s="1">
        <f t="shared" si="3"/>
        <v>19714.55685943348</v>
      </c>
      <c r="O5" s="1">
        <f t="shared" si="3"/>
        <v>20378.683405402986</v>
      </c>
      <c r="P5" s="1">
        <f t="shared" si="3"/>
        <v>20996.532553428056</v>
      </c>
      <c r="Q5" s="1">
        <f t="shared" si="3"/>
        <v>21569.455766492894</v>
      </c>
      <c r="R5" s="1">
        <f t="shared" si="3"/>
        <v>22099.156453180956</v>
      </c>
      <c r="S5" s="1">
        <f t="shared" si="3"/>
        <v>22587.594577335916</v>
      </c>
      <c r="T5" s="1">
        <f t="shared" si="3"/>
        <v>23036.904853640368</v>
      </c>
      <c r="U5" s="1">
        <f t="shared" si="3"/>
        <v>23449.327975748147</v>
      </c>
      <c r="V5" s="1">
        <f t="shared" si="3"/>
        <v>23827.153929576452</v>
      </c>
      <c r="W5" s="1">
        <f t="shared" si="3"/>
        <v>24172.67621715715</v>
      </c>
      <c r="X5" s="1">
        <f t="shared" si="3"/>
        <v>24488.155714514109</v>
      </c>
      <c r="Y5" s="1">
        <f t="shared" si="3"/>
        <v>24775.792875081272</v>
      </c>
      <c r="Z5" s="1">
        <f t="shared" si="3"/>
        <v>25037.707039497018</v>
      </c>
      <c r="AA5" s="1">
        <f t="shared" si="3"/>
        <v>25275.921700722189</v>
      </c>
      <c r="AB5" s="1">
        <f t="shared" si="3"/>
        <v>25492.354683344514</v>
      </c>
      <c r="AC5" s="1">
        <f t="shared" si="3"/>
        <v>25688.812315282121</v>
      </c>
      <c r="AD5" s="1">
        <f t="shared" si="3"/>
        <v>25866.986790245101</v>
      </c>
      <c r="AE5" s="1">
        <f t="shared" si="3"/>
        <v>26028.45603453305</v>
      </c>
      <c r="AF5" s="1">
        <f t="shared" si="3"/>
        <v>26174.685498519819</v>
      </c>
      <c r="AG5" s="1">
        <f t="shared" si="3"/>
        <v>26307.03138960354</v>
      </c>
      <c r="AH5" s="1">
        <f t="shared" si="3"/>
        <v>26426.744948725358</v>
      </c>
    </row>
    <row r="6" spans="1:34" s="3" customFormat="1">
      <c r="A6" s="3" t="s">
        <v>9</v>
      </c>
      <c r="B6" s="3">
        <v>9432</v>
      </c>
      <c r="C6" s="3">
        <v>12197</v>
      </c>
      <c r="D6" s="3">
        <v>10533</v>
      </c>
      <c r="E6" s="3">
        <v>10459</v>
      </c>
      <c r="F6" s="3">
        <v>11907</v>
      </c>
      <c r="G6" s="3">
        <v>13134</v>
      </c>
      <c r="H6" s="3">
        <v>14531</v>
      </c>
      <c r="I6" s="3">
        <v>15645</v>
      </c>
      <c r="K6" s="3">
        <f>I6+(I6*$K3)</f>
        <v>16621.386129772789</v>
      </c>
      <c r="L6" s="3">
        <f>K6+(K6*L3)</f>
        <v>17554.97525008197</v>
      </c>
      <c r="M6" s="3">
        <f t="shared" ref="M6:AH6" si="4">L6+(L6*M3)</f>
        <v>18442.399463413676</v>
      </c>
      <c r="N6" s="3">
        <f t="shared" si="4"/>
        <v>19281.455539674636</v>
      </c>
      <c r="O6" s="3">
        <f t="shared" si="4"/>
        <v>20070.96236147582</v>
      </c>
      <c r="P6" s="3">
        <f t="shared" si="4"/>
        <v>20810.613240254374</v>
      </c>
      <c r="Q6" s="3">
        <f t="shared" si="4"/>
        <v>21500.830743753726</v>
      </c>
      <c r="R6" s="3">
        <f t="shared" si="4"/>
        <v>22142.629454488932</v>
      </c>
      <c r="S6" s="3">
        <f t="shared" si="4"/>
        <v>22737.490187313229</v>
      </c>
      <c r="T6" s="3">
        <f t="shared" si="4"/>
        <v>23287.247662724603</v>
      </c>
      <c r="U6" s="3">
        <f t="shared" si="4"/>
        <v>23793.992450341222</v>
      </c>
      <c r="V6" s="3">
        <f t="shared" si="4"/>
        <v>24259.987128754412</v>
      </c>
      <c r="W6" s="3">
        <f t="shared" si="4"/>
        <v>24687.596006565454</v>
      </c>
      <c r="X6" s="3">
        <f t="shared" si="4"/>
        <v>25079.227364462455</v>
      </c>
      <c r="Y6" s="3">
        <f t="shared" si="4"/>
        <v>25437.286961623151</v>
      </c>
      <c r="Z6" s="3">
        <f t="shared" si="4"/>
        <v>25764.141458812384</v>
      </c>
      <c r="AA6" s="3">
        <f t="shared" si="4"/>
        <v>26062.090409235578</v>
      </c>
      <c r="AB6" s="3">
        <f t="shared" si="4"/>
        <v>26333.345527366015</v>
      </c>
      <c r="AC6" s="3">
        <f t="shared" si="4"/>
        <v>26580.016042879906</v>
      </c>
      <c r="AD6" s="3">
        <f t="shared" si="4"/>
        <v>26804.09906444532</v>
      </c>
      <c r="AE6" s="3">
        <f t="shared" si="4"/>
        <v>27007.474004065705</v>
      </c>
      <c r="AF6" s="3">
        <f t="shared" si="4"/>
        <v>27191.900238407812</v>
      </c>
      <c r="AG6" s="3">
        <f t="shared" si="4"/>
        <v>27359.017303422435</v>
      </c>
      <c r="AH6" s="3">
        <f t="shared" si="4"/>
        <v>27510.347029186756</v>
      </c>
    </row>
    <row r="7" spans="1:34" s="1" customFormat="1">
      <c r="A7" s="1" t="s">
        <v>10</v>
      </c>
      <c r="B7" s="1">
        <f>B5-B6</f>
        <v>2729</v>
      </c>
      <c r="C7" s="1">
        <f t="shared" ref="C7:AO7" si="5">C5-C6</f>
        <v>3316</v>
      </c>
      <c r="D7" s="1">
        <f t="shared" si="5"/>
        <v>3203</v>
      </c>
      <c r="E7" s="1">
        <f t="shared" si="5"/>
        <v>3266</v>
      </c>
      <c r="F7" s="1">
        <f t="shared" si="5"/>
        <v>3048</v>
      </c>
      <c r="G7" s="1">
        <f t="shared" si="5"/>
        <v>3173</v>
      </c>
      <c r="H7" s="1">
        <f t="shared" si="5"/>
        <v>1198</v>
      </c>
      <c r="I7" s="1">
        <f t="shared" si="5"/>
        <v>942</v>
      </c>
      <c r="K7" s="1">
        <f t="shared" si="5"/>
        <v>817.2648046576287</v>
      </c>
      <c r="L7" s="1">
        <f>L5-L6</f>
        <v>689.51634433290383</v>
      </c>
      <c r="M7" s="1">
        <f t="shared" si="5"/>
        <v>560.86285716138082</v>
      </c>
      <c r="N7" s="1">
        <f t="shared" si="5"/>
        <v>433.1013197588436</v>
      </c>
      <c r="O7" s="1">
        <f t="shared" si="5"/>
        <v>307.72104392716574</v>
      </c>
      <c r="P7" s="1">
        <f t="shared" si="5"/>
        <v>185.91931317368289</v>
      </c>
      <c r="Q7" s="1">
        <f t="shared" si="5"/>
        <v>68.625022739168344</v>
      </c>
      <c r="R7" s="1">
        <f t="shared" si="5"/>
        <v>-43.47300130797521</v>
      </c>
      <c r="S7" s="1">
        <f t="shared" si="5"/>
        <v>-149.89560997731314</v>
      </c>
      <c r="T7" s="1">
        <f t="shared" si="5"/>
        <v>-250.34280908423534</v>
      </c>
      <c r="U7" s="1">
        <f t="shared" si="5"/>
        <v>-344.66447459307528</v>
      </c>
      <c r="V7" s="1">
        <f t="shared" si="5"/>
        <v>-432.83319917795961</v>
      </c>
      <c r="W7" s="1">
        <f t="shared" si="5"/>
        <v>-514.9197894083045</v>
      </c>
      <c r="X7" s="1">
        <f t="shared" si="5"/>
        <v>-591.07164994834602</v>
      </c>
      <c r="Y7" s="1">
        <f t="shared" si="5"/>
        <v>-661.49408654187937</v>
      </c>
      <c r="Z7" s="1">
        <f t="shared" si="5"/>
        <v>-726.43441931536654</v>
      </c>
      <c r="AA7" s="1">
        <f t="shared" si="5"/>
        <v>-786.16870851338899</v>
      </c>
      <c r="AB7" s="1">
        <f t="shared" si="5"/>
        <v>-840.99084402150038</v>
      </c>
      <c r="AC7" s="1">
        <f t="shared" si="5"/>
        <v>-891.20372759778547</v>
      </c>
      <c r="AD7" s="1">
        <f t="shared" si="5"/>
        <v>-937.11227420021896</v>
      </c>
      <c r="AE7" s="1">
        <f t="shared" si="5"/>
        <v>-979.01796953265512</v>
      </c>
      <c r="AF7" s="1">
        <f t="shared" si="5"/>
        <v>-1017.2147398879933</v>
      </c>
      <c r="AG7" s="1">
        <f t="shared" si="5"/>
        <v>-1051.9859138188949</v>
      </c>
      <c r="AH7" s="1">
        <f t="shared" si="5"/>
        <v>-1083.6020804613981</v>
      </c>
    </row>
    <row r="8" spans="1:34" s="3" customFormat="1">
      <c r="A8" s="3" t="s">
        <v>11</v>
      </c>
      <c r="B8" s="3">
        <v>0</v>
      </c>
      <c r="C8" s="3">
        <v>65</v>
      </c>
      <c r="D8" s="3">
        <v>10</v>
      </c>
      <c r="E8" s="3">
        <v>10</v>
      </c>
      <c r="F8" s="3">
        <v>0</v>
      </c>
      <c r="G8" s="3">
        <v>0</v>
      </c>
      <c r="H8" s="3">
        <v>0</v>
      </c>
      <c r="I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</row>
    <row r="9" spans="1:34" s="2" customFormat="1">
      <c r="A9" s="2" t="s">
        <v>12</v>
      </c>
      <c r="B9" s="2">
        <v>531</v>
      </c>
      <c r="C9" s="2">
        <v>683</v>
      </c>
      <c r="D9" s="2">
        <v>793</v>
      </c>
      <c r="E9" s="2">
        <v>818</v>
      </c>
      <c r="F9" s="2">
        <v>918</v>
      </c>
      <c r="G9" s="2">
        <v>795</v>
      </c>
      <c r="H9" s="2">
        <v>768</v>
      </c>
      <c r="I9" s="2">
        <v>770</v>
      </c>
      <c r="K9" s="2">
        <f>I9+(I9*$K3)</f>
        <v>818.05479833333629</v>
      </c>
      <c r="L9" s="2">
        <f>K9+(K9*L3)</f>
        <v>864.00325615615952</v>
      </c>
      <c r="M9" s="2">
        <f t="shared" ref="M9:AH9" si="6">L9+(L9*M3)</f>
        <v>907.67961564899508</v>
      </c>
      <c r="N9" s="2">
        <f t="shared" si="6"/>
        <v>948.97544043141374</v>
      </c>
      <c r="O9" s="2">
        <f>N9+(N9*O3)</f>
        <v>987.83259944623717</v>
      </c>
      <c r="P9" s="2">
        <f t="shared" si="6"/>
        <v>1024.2359984017812</v>
      </c>
      <c r="Q9" s="2">
        <f t="shared" si="6"/>
        <v>1058.2064348156196</v>
      </c>
      <c r="R9" s="2">
        <f t="shared" si="6"/>
        <v>1089.7938433976653</v>
      </c>
      <c r="S9" s="2">
        <f t="shared" si="6"/>
        <v>1119.0711054158635</v>
      </c>
      <c r="T9" s="2">
        <f t="shared" si="6"/>
        <v>1146.1285203130676</v>
      </c>
      <c r="U9" s="2">
        <f t="shared" si="6"/>
        <v>1171.068979658852</v>
      </c>
      <c r="V9" s="2">
        <f t="shared" si="6"/>
        <v>1194.0038407888076</v>
      </c>
      <c r="W9" s="2">
        <f t="shared" si="6"/>
        <v>1215.049467884653</v>
      </c>
      <c r="X9" s="2">
        <f t="shared" si="6"/>
        <v>1234.3243893024026</v>
      </c>
      <c r="Y9" s="2">
        <f t="shared" si="6"/>
        <v>1251.9470092968888</v>
      </c>
      <c r="Z9" s="2">
        <f t="shared" si="6"/>
        <v>1268.0338078162695</v>
      </c>
      <c r="AA9" s="2">
        <f t="shared" si="6"/>
        <v>1282.6979619758001</v>
      </c>
      <c r="AB9" s="2">
        <f t="shared" si="6"/>
        <v>1296.0483257316607</v>
      </c>
      <c r="AC9" s="2">
        <f t="shared" si="6"/>
        <v>1308.1887090455434</v>
      </c>
      <c r="AD9" s="2">
        <f t="shared" si="6"/>
        <v>1319.2174036192325</v>
      </c>
      <c r="AE9" s="2">
        <f t="shared" si="6"/>
        <v>1329.2269084775066</v>
      </c>
      <c r="AF9" s="2">
        <f t="shared" si="6"/>
        <v>1338.3038148657088</v>
      </c>
      <c r="AG9" s="2">
        <f t="shared" si="6"/>
        <v>1346.5288158283972</v>
      </c>
      <c r="AH9" s="2">
        <f t="shared" si="6"/>
        <v>1353.9768112798849</v>
      </c>
    </row>
    <row r="10" spans="1:34" s="2" customFormat="1">
      <c r="A10" s="2" t="s">
        <v>13</v>
      </c>
      <c r="B10" s="2">
        <v>993</v>
      </c>
      <c r="C10" s="2">
        <v>1323</v>
      </c>
      <c r="D10" s="2">
        <v>1124</v>
      </c>
      <c r="E10" s="2">
        <v>1059</v>
      </c>
      <c r="F10" s="2">
        <v>2203</v>
      </c>
      <c r="G10" s="2">
        <v>1222</v>
      </c>
      <c r="H10" s="2">
        <v>1595</v>
      </c>
      <c r="I10" s="2">
        <v>1128</v>
      </c>
      <c r="K10" s="2">
        <f>I10+(I10*$K3)</f>
        <v>1198.3971591168875</v>
      </c>
      <c r="L10" s="2">
        <f>K10+(K10*L3)</f>
        <v>1265.7086661612311</v>
      </c>
      <c r="M10" s="2">
        <f t="shared" ref="M10:AH10" si="7">L10+(L10*M3)</f>
        <v>1329.6916966909955</v>
      </c>
      <c r="N10" s="2">
        <f t="shared" si="7"/>
        <v>1390.1873984501751</v>
      </c>
      <c r="O10" s="2">
        <f t="shared" si="7"/>
        <v>1447.1106132147477</v>
      </c>
      <c r="P10" s="2">
        <f t="shared" si="7"/>
        <v>1500.4392288275446</v>
      </c>
      <c r="Q10" s="2">
        <f t="shared" si="7"/>
        <v>1550.2037123013233</v>
      </c>
      <c r="R10" s="2">
        <f t="shared" si="7"/>
        <v>1596.4772147435931</v>
      </c>
      <c r="S10" s="2">
        <f t="shared" si="7"/>
        <v>1639.3665024793429</v>
      </c>
      <c r="T10" s="2">
        <f t="shared" si="7"/>
        <v>1679.0038583287535</v>
      </c>
      <c r="U10" s="2">
        <f t="shared" si="7"/>
        <v>1715.5400117599806</v>
      </c>
      <c r="V10" s="2">
        <f t="shared" si="7"/>
        <v>1749.1380940386689</v>
      </c>
      <c r="W10" s="2">
        <f t="shared" si="7"/>
        <v>1779.9685711349205</v>
      </c>
      <c r="X10" s="2">
        <f t="shared" si="7"/>
        <v>1808.2050793936496</v>
      </c>
      <c r="Y10" s="2">
        <f t="shared" si="7"/>
        <v>1834.0210733595982</v>
      </c>
      <c r="Z10" s="2">
        <f t="shared" si="7"/>
        <v>1857.5871885931842</v>
      </c>
      <c r="AA10" s="2">
        <f t="shared" si="7"/>
        <v>1879.0692222190942</v>
      </c>
      <c r="AB10" s="2">
        <f t="shared" si="7"/>
        <v>1898.6266382146923</v>
      </c>
      <c r="AC10" s="2">
        <f t="shared" si="7"/>
        <v>1916.4115114329518</v>
      </c>
      <c r="AD10" s="2">
        <f t="shared" si="7"/>
        <v>1932.5678328344081</v>
      </c>
      <c r="AE10" s="2">
        <f t="shared" si="7"/>
        <v>1947.2311074839317</v>
      </c>
      <c r="AF10" s="2">
        <f t="shared" si="7"/>
        <v>1960.5281859331421</v>
      </c>
      <c r="AG10" s="2">
        <f t="shared" si="7"/>
        <v>1972.5772782525089</v>
      </c>
      <c r="AH10" s="2">
        <f t="shared" si="7"/>
        <v>1983.4881079528702</v>
      </c>
    </row>
    <row r="11" spans="1:34" s="2" customFormat="1">
      <c r="A11" s="2" t="s">
        <v>14</v>
      </c>
      <c r="B11" s="2">
        <v>173</v>
      </c>
      <c r="C11" s="2">
        <v>160</v>
      </c>
      <c r="D11" s="2">
        <v>94</v>
      </c>
      <c r="E11" s="2">
        <v>100</v>
      </c>
      <c r="F11" s="2">
        <v>117</v>
      </c>
      <c r="G11" s="2">
        <v>131</v>
      </c>
      <c r="H11" s="2">
        <v>4</v>
      </c>
      <c r="I11" s="2">
        <v>104</v>
      </c>
      <c r="K11" s="2">
        <f>I11+(I11*$K3)</f>
        <v>110.49051821645061</v>
      </c>
      <c r="L11" s="2">
        <f>K11+(K11*L3)</f>
        <v>116.69654368862415</v>
      </c>
      <c r="M11" s="2">
        <f t="shared" ref="M11:AH11" si="8">L11+(L11*M3)</f>
        <v>122.59568834739675</v>
      </c>
      <c r="N11" s="2">
        <f t="shared" si="8"/>
        <v>128.17330624008704</v>
      </c>
      <c r="O11" s="2">
        <f t="shared" si="8"/>
        <v>133.42154589923203</v>
      </c>
      <c r="P11" s="2">
        <f t="shared" si="8"/>
        <v>138.33836861530551</v>
      </c>
      <c r="Q11" s="2">
        <f t="shared" si="8"/>
        <v>142.9265834036681</v>
      </c>
      <c r="R11" s="2">
        <f t="shared" si="8"/>
        <v>147.19293469267171</v>
      </c>
      <c r="S11" s="2">
        <f t="shared" si="8"/>
        <v>151.14726618603873</v>
      </c>
      <c r="T11" s="2">
        <f t="shared" si="8"/>
        <v>154.80177417215461</v>
      </c>
      <c r="U11" s="2">
        <f t="shared" si="8"/>
        <v>158.17035569418263</v>
      </c>
      <c r="V11" s="2">
        <f t="shared" si="8"/>
        <v>161.26805122342338</v>
      </c>
      <c r="W11" s="2">
        <f t="shared" si="8"/>
        <v>164.1105774805246</v>
      </c>
      <c r="X11" s="2">
        <f t="shared" si="8"/>
        <v>166.71394349019465</v>
      </c>
      <c r="Y11" s="2">
        <f t="shared" si="8"/>
        <v>169.09414151542396</v>
      </c>
      <c r="Z11" s="2">
        <f t="shared" si="8"/>
        <v>171.2669039128468</v>
      </c>
      <c r="AA11" s="2">
        <f t="shared" si="8"/>
        <v>173.24751694218602</v>
      </c>
      <c r="AB11" s="2">
        <f t="shared" si="8"/>
        <v>175.05068295596459</v>
      </c>
      <c r="AC11" s="2">
        <f t="shared" si="8"/>
        <v>176.69042303991759</v>
      </c>
      <c r="AD11" s="2">
        <f t="shared" si="8"/>
        <v>178.18001295636392</v>
      </c>
      <c r="AE11" s="2">
        <f t="shared" si="8"/>
        <v>179.53194608007885</v>
      </c>
      <c r="AF11" s="2">
        <f t="shared" si="8"/>
        <v>180.75791785199186</v>
      </c>
      <c r="AG11" s="2">
        <f t="shared" si="8"/>
        <v>181.86882707292639</v>
      </c>
      <c r="AH11" s="2">
        <f t="shared" si="8"/>
        <v>182.87479009494552</v>
      </c>
    </row>
    <row r="12" spans="1:34" s="2" customFormat="1">
      <c r="A12" s="2" t="s">
        <v>15</v>
      </c>
      <c r="B12" s="2">
        <f>SUM(B9:B11)</f>
        <v>1697</v>
      </c>
      <c r="C12" s="2">
        <f t="shared" ref="C12:AO12" si="9">SUM(C9:C11)</f>
        <v>2166</v>
      </c>
      <c r="D12" s="2">
        <f t="shared" si="9"/>
        <v>2011</v>
      </c>
      <c r="E12" s="2">
        <f t="shared" si="9"/>
        <v>1977</v>
      </c>
      <c r="F12" s="2">
        <f t="shared" si="9"/>
        <v>3238</v>
      </c>
      <c r="G12" s="2">
        <f t="shared" si="9"/>
        <v>2148</v>
      </c>
      <c r="H12" s="2">
        <f t="shared" si="9"/>
        <v>2367</v>
      </c>
      <c r="I12" s="2">
        <f t="shared" si="9"/>
        <v>2002</v>
      </c>
      <c r="K12" s="2">
        <f>SUM(K9:K11)</f>
        <v>2126.9424756666745</v>
      </c>
      <c r="L12" s="2">
        <f t="shared" si="9"/>
        <v>2246.4084660060144</v>
      </c>
      <c r="M12" s="2">
        <f t="shared" si="9"/>
        <v>2359.9670006873876</v>
      </c>
      <c r="N12" s="2">
        <f t="shared" si="9"/>
        <v>2467.3361451216761</v>
      </c>
      <c r="O12" s="2">
        <f t="shared" si="9"/>
        <v>2568.3647585602171</v>
      </c>
      <c r="P12" s="2">
        <f t="shared" si="9"/>
        <v>2663.0135958446317</v>
      </c>
      <c r="Q12" s="2">
        <f t="shared" si="9"/>
        <v>2751.3367305206111</v>
      </c>
      <c r="R12" s="2">
        <f t="shared" si="9"/>
        <v>2833.4639928339302</v>
      </c>
      <c r="S12" s="2">
        <f t="shared" si="9"/>
        <v>2909.5848740812453</v>
      </c>
      <c r="T12" s="2">
        <f t="shared" si="9"/>
        <v>2979.9341528139757</v>
      </c>
      <c r="U12" s="2">
        <f t="shared" si="9"/>
        <v>3044.7793471130149</v>
      </c>
      <c r="V12" s="2">
        <f t="shared" si="9"/>
        <v>3104.4099860509</v>
      </c>
      <c r="W12" s="2">
        <f t="shared" si="9"/>
        <v>3159.1286165000984</v>
      </c>
      <c r="X12" s="2">
        <f t="shared" si="9"/>
        <v>3209.243412186247</v>
      </c>
      <c r="Y12" s="2">
        <f t="shared" si="9"/>
        <v>3255.0622241719111</v>
      </c>
      <c r="Z12" s="2">
        <f t="shared" si="9"/>
        <v>3296.8879003223005</v>
      </c>
      <c r="AA12" s="2">
        <f t="shared" si="9"/>
        <v>3335.01470113708</v>
      </c>
      <c r="AB12" s="2">
        <f t="shared" si="9"/>
        <v>3369.7256469023177</v>
      </c>
      <c r="AC12" s="2">
        <f t="shared" si="9"/>
        <v>3401.2906435184132</v>
      </c>
      <c r="AD12" s="2">
        <f t="shared" si="9"/>
        <v>3429.9652494100046</v>
      </c>
      <c r="AE12" s="2">
        <f t="shared" si="9"/>
        <v>3455.9899620415172</v>
      </c>
      <c r="AF12" s="2">
        <f t="shared" si="9"/>
        <v>3479.5899186508427</v>
      </c>
      <c r="AG12" s="2">
        <f t="shared" si="9"/>
        <v>3500.9749211538324</v>
      </c>
      <c r="AH12" s="2">
        <f t="shared" si="9"/>
        <v>3520.3397093277008</v>
      </c>
    </row>
    <row r="13" spans="1:34" s="1" customFormat="1">
      <c r="A13" s="1" t="s">
        <v>16</v>
      </c>
      <c r="B13" s="1">
        <f>B7+B8-B9-B10+B11</f>
        <v>1378</v>
      </c>
      <c r="C13" s="1">
        <f t="shared" ref="C13:AO13" si="10">C7+C8-C9-C10+C11</f>
        <v>1535</v>
      </c>
      <c r="D13" s="1">
        <f t="shared" si="10"/>
        <v>1390</v>
      </c>
      <c r="E13" s="1">
        <f t="shared" si="10"/>
        <v>1499</v>
      </c>
      <c r="F13" s="1">
        <f t="shared" si="10"/>
        <v>44</v>
      </c>
      <c r="G13" s="1">
        <f t="shared" si="10"/>
        <v>1287</v>
      </c>
      <c r="H13" s="1">
        <f t="shared" si="10"/>
        <v>-1161</v>
      </c>
      <c r="I13" s="1">
        <f t="shared" si="10"/>
        <v>-852</v>
      </c>
      <c r="K13" s="1">
        <f t="shared" si="10"/>
        <v>-1088.6966345761443</v>
      </c>
      <c r="L13" s="1">
        <f t="shared" si="10"/>
        <v>-1323.4990342958627</v>
      </c>
      <c r="M13" s="1">
        <f t="shared" si="10"/>
        <v>-1553.912766831213</v>
      </c>
      <c r="N13" s="1">
        <f t="shared" si="10"/>
        <v>-1777.8882128826583</v>
      </c>
      <c r="O13" s="1">
        <f t="shared" si="10"/>
        <v>-1993.8006228345871</v>
      </c>
      <c r="P13" s="1">
        <f t="shared" si="10"/>
        <v>-2200.4175454403376</v>
      </c>
      <c r="Q13" s="1">
        <f t="shared" si="10"/>
        <v>-2396.8585409741063</v>
      </c>
      <c r="R13" s="1">
        <f t="shared" si="10"/>
        <v>-2582.5511247565619</v>
      </c>
      <c r="S13" s="1">
        <f t="shared" si="10"/>
        <v>-2757.1859516864806</v>
      </c>
      <c r="T13" s="1">
        <f t="shared" si="10"/>
        <v>-2920.6734135539018</v>
      </c>
      <c r="U13" s="1">
        <f t="shared" si="10"/>
        <v>-3073.1031103177252</v>
      </c>
      <c r="V13" s="1">
        <f t="shared" si="10"/>
        <v>-3214.707082782013</v>
      </c>
      <c r="W13" s="1">
        <f t="shared" si="10"/>
        <v>-3345.8272509473536</v>
      </c>
      <c r="X13" s="1">
        <f t="shared" si="10"/>
        <v>-3466.8871751542038</v>
      </c>
      <c r="Y13" s="1">
        <f t="shared" si="10"/>
        <v>-3578.3680276829427</v>
      </c>
      <c r="Z13" s="1">
        <f t="shared" si="10"/>
        <v>-3680.7885118119734</v>
      </c>
      <c r="AA13" s="1">
        <f t="shared" si="10"/>
        <v>-3774.6883757660976</v>
      </c>
      <c r="AB13" s="1">
        <f t="shared" si="10"/>
        <v>-3860.6151250118892</v>
      </c>
      <c r="AC13" s="1">
        <f t="shared" si="10"/>
        <v>-3939.1135250363632</v>
      </c>
      <c r="AD13" s="1">
        <f t="shared" si="10"/>
        <v>-4010.7174976974961</v>
      </c>
      <c r="AE13" s="1">
        <f t="shared" si="10"/>
        <v>-4075.9440394140142</v>
      </c>
      <c r="AF13" s="1">
        <f t="shared" si="10"/>
        <v>-4135.2888228348529</v>
      </c>
      <c r="AG13" s="1">
        <f t="shared" si="10"/>
        <v>-4189.2231808268753</v>
      </c>
      <c r="AH13" s="1">
        <f t="shared" si="10"/>
        <v>-4238.1922095992077</v>
      </c>
    </row>
    <row r="14" spans="1:34" s="3" customFormat="1">
      <c r="A14" s="3" t="s">
        <v>17</v>
      </c>
      <c r="B14" s="3">
        <v>699</v>
      </c>
      <c r="C14" s="3">
        <f>119+216</f>
        <v>335</v>
      </c>
      <c r="D14" s="3">
        <v>8</v>
      </c>
      <c r="E14" s="3">
        <v>2</v>
      </c>
      <c r="F14" s="3">
        <v>-3</v>
      </c>
      <c r="G14" s="3">
        <v>798</v>
      </c>
      <c r="H14" s="3">
        <v>358</v>
      </c>
      <c r="I14" s="3">
        <v>139</v>
      </c>
    </row>
    <row r="15" spans="1:34" s="3" customFormat="1">
      <c r="A15" s="3" t="s">
        <v>18</v>
      </c>
      <c r="B15" s="3">
        <f>SUM(B13:B14)</f>
        <v>2077</v>
      </c>
      <c r="C15" s="3">
        <f>SUM(C13:C14)</f>
        <v>1870</v>
      </c>
      <c r="D15" s="3">
        <f t="shared" ref="D15:AO15" si="11">SUM(D13:D14)</f>
        <v>1398</v>
      </c>
      <c r="E15" s="3">
        <f t="shared" si="11"/>
        <v>1501</v>
      </c>
      <c r="F15" s="3">
        <f t="shared" si="11"/>
        <v>41</v>
      </c>
      <c r="G15" s="3">
        <f t="shared" si="11"/>
        <v>2085</v>
      </c>
      <c r="H15" s="3">
        <f t="shared" si="11"/>
        <v>-803</v>
      </c>
      <c r="I15" s="3">
        <f t="shared" si="11"/>
        <v>-713</v>
      </c>
    </row>
    <row r="16" spans="1:34" s="2" customFormat="1">
      <c r="A16" s="2" t="s">
        <v>19</v>
      </c>
      <c r="B16" s="2">
        <v>689</v>
      </c>
      <c r="C16" s="2">
        <v>-111</v>
      </c>
      <c r="D16" s="2">
        <v>121</v>
      </c>
      <c r="E16" s="2">
        <v>115</v>
      </c>
      <c r="F16" s="2">
        <v>-4677</v>
      </c>
      <c r="G16" s="2">
        <v>2812</v>
      </c>
      <c r="H16" s="2">
        <v>-2144</v>
      </c>
      <c r="I16" s="2">
        <v>-178</v>
      </c>
    </row>
    <row r="17" spans="1:34" s="2" customFormat="1">
      <c r="A17" s="2" t="s">
        <v>20</v>
      </c>
      <c r="B17" s="2">
        <v>-431</v>
      </c>
      <c r="C17" s="2">
        <v>-380</v>
      </c>
      <c r="D17" s="2">
        <v>-1452</v>
      </c>
      <c r="E17" s="2">
        <v>-1456</v>
      </c>
      <c r="F17" s="2">
        <v>604</v>
      </c>
      <c r="G17" s="2">
        <v>-689</v>
      </c>
      <c r="H17" s="2">
        <v>554</v>
      </c>
      <c r="I17" s="2">
        <v>-420</v>
      </c>
    </row>
    <row r="18" spans="1:34" s="1" customFormat="1">
      <c r="A18" s="1" t="s">
        <v>21</v>
      </c>
      <c r="B18" s="1">
        <f>SUM(B15:B17)</f>
        <v>2335</v>
      </c>
      <c r="C18" s="1">
        <f>SUM(C15:C17)</f>
        <v>1379</v>
      </c>
      <c r="D18" s="1">
        <f t="shared" ref="D18:AO18" si="12">SUM(D15:D17)</f>
        <v>67</v>
      </c>
      <c r="E18" s="1">
        <f t="shared" si="12"/>
        <v>160</v>
      </c>
      <c r="F18" s="1">
        <f t="shared" si="12"/>
        <v>-4032</v>
      </c>
      <c r="G18" s="1">
        <f t="shared" si="12"/>
        <v>4208</v>
      </c>
      <c r="H18" s="1">
        <f t="shared" si="12"/>
        <v>-2393</v>
      </c>
      <c r="I18" s="1">
        <f t="shared" si="12"/>
        <v>-1311</v>
      </c>
      <c r="K18" s="1">
        <f t="shared" si="12"/>
        <v>0</v>
      </c>
      <c r="L18" s="1">
        <f t="shared" si="12"/>
        <v>0</v>
      </c>
      <c r="M18" s="1">
        <f t="shared" si="12"/>
        <v>0</v>
      </c>
      <c r="N18" s="1">
        <f t="shared" si="12"/>
        <v>0</v>
      </c>
      <c r="O18" s="1">
        <f t="shared" si="12"/>
        <v>0</v>
      </c>
      <c r="P18" s="1">
        <f t="shared" si="12"/>
        <v>0</v>
      </c>
      <c r="Q18" s="1">
        <f t="shared" si="12"/>
        <v>0</v>
      </c>
      <c r="R18" s="1">
        <f t="shared" si="12"/>
        <v>0</v>
      </c>
      <c r="S18" s="1">
        <f t="shared" si="12"/>
        <v>0</v>
      </c>
      <c r="T18" s="1">
        <f t="shared" si="12"/>
        <v>0</v>
      </c>
      <c r="U18" s="1">
        <f t="shared" si="12"/>
        <v>0</v>
      </c>
      <c r="V18" s="1">
        <f t="shared" si="12"/>
        <v>0</v>
      </c>
      <c r="W18" s="1">
        <f t="shared" si="12"/>
        <v>0</v>
      </c>
      <c r="X18" s="1">
        <f t="shared" si="12"/>
        <v>0</v>
      </c>
      <c r="Y18" s="1">
        <f t="shared" si="12"/>
        <v>0</v>
      </c>
      <c r="Z18" s="1">
        <f t="shared" si="12"/>
        <v>0</v>
      </c>
      <c r="AA18" s="1">
        <f t="shared" si="12"/>
        <v>0</v>
      </c>
      <c r="AB18" s="1">
        <f t="shared" si="12"/>
        <v>0</v>
      </c>
      <c r="AC18" s="1">
        <f t="shared" si="12"/>
        <v>0</v>
      </c>
      <c r="AD18" s="1">
        <f t="shared" si="12"/>
        <v>0</v>
      </c>
      <c r="AE18" s="1">
        <f t="shared" si="12"/>
        <v>0</v>
      </c>
      <c r="AF18" s="1">
        <f t="shared" si="12"/>
        <v>0</v>
      </c>
      <c r="AG18" s="1">
        <f t="shared" si="12"/>
        <v>0</v>
      </c>
      <c r="AH18" s="1">
        <f t="shared" si="12"/>
        <v>0</v>
      </c>
    </row>
    <row r="19" spans="1:34" s="2" customFormat="1">
      <c r="J19" s="2" t="s">
        <v>22</v>
      </c>
    </row>
    <row r="20" spans="1:34" s="6" customFormat="1">
      <c r="A20" s="6" t="s">
        <v>23</v>
      </c>
      <c r="B20" s="6">
        <f>B7/B5</f>
        <v>0.22440588767371103</v>
      </c>
      <c r="C20" s="6">
        <f t="shared" ref="C20:AO20" si="13">C7/C5</f>
        <v>0.21375620447366725</v>
      </c>
      <c r="D20" s="6">
        <f t="shared" si="13"/>
        <v>0.23318287711124053</v>
      </c>
      <c r="E20" s="6">
        <f t="shared" si="13"/>
        <v>0.23795992714025502</v>
      </c>
      <c r="F20" s="6">
        <f t="shared" si="13"/>
        <v>0.20381143430290874</v>
      </c>
      <c r="G20" s="6">
        <f t="shared" si="13"/>
        <v>0.19457901514686946</v>
      </c>
      <c r="H20" s="6">
        <f t="shared" si="13"/>
        <v>7.6165045457435313E-2</v>
      </c>
      <c r="I20" s="6">
        <f t="shared" si="13"/>
        <v>5.6791463194067644E-2</v>
      </c>
      <c r="J20" s="6">
        <f>AVERAGE(B20:I20)</f>
        <v>0.18008148181251937</v>
      </c>
      <c r="K20" s="6">
        <f t="shared" si="13"/>
        <v>4.6865139266251521E-2</v>
      </c>
      <c r="L20" s="6">
        <f t="shared" si="13"/>
        <v>3.7793124613238506E-2</v>
      </c>
      <c r="M20" s="6">
        <f t="shared" si="13"/>
        <v>2.9514030154397648E-2</v>
      </c>
      <c r="N20" s="6">
        <f t="shared" si="13"/>
        <v>2.1968605373526476E-2</v>
      </c>
      <c r="O20" s="6">
        <f t="shared" si="13"/>
        <v>1.5100143508072749E-2</v>
      </c>
      <c r="P20" s="6">
        <f>P7/P5</f>
        <v>8.8547626947730607E-3</v>
      </c>
      <c r="Q20" s="6">
        <f t="shared" si="13"/>
        <v>3.1815834150889424E-3</v>
      </c>
      <c r="R20" s="6">
        <f t="shared" si="13"/>
        <v>-1.9671792179071024E-3</v>
      </c>
      <c r="S20" s="6">
        <f t="shared" si="13"/>
        <v>-6.6361918027214965E-3</v>
      </c>
      <c r="T20" s="6">
        <f t="shared" si="13"/>
        <v>-1.0867033165901856E-2</v>
      </c>
      <c r="U20" s="6">
        <f t="shared" si="13"/>
        <v>-1.4698266617684544E-2</v>
      </c>
      <c r="V20" s="6">
        <f t="shared" si="13"/>
        <v>-1.8165543415602284E-2</v>
      </c>
      <c r="W20" s="6">
        <f t="shared" si="13"/>
        <v>-2.1301728645288665E-2</v>
      </c>
      <c r="X20" s="6">
        <f t="shared" si="13"/>
        <v>-2.4137042284406024E-2</v>
      </c>
      <c r="Y20" s="6">
        <f t="shared" si="13"/>
        <v>-2.6699209582398055E-2</v>
      </c>
      <c r="Z20" s="6">
        <f t="shared" si="13"/>
        <v>-2.9013616069930654E-2</v>
      </c>
      <c r="AA20" s="6">
        <f t="shared" si="13"/>
        <v>-3.1103463518441204E-2</v>
      </c>
      <c r="AB20" s="6">
        <f t="shared" si="13"/>
        <v>-3.2989924017139287E-2</v>
      </c>
      <c r="AC20" s="6">
        <f t="shared" si="13"/>
        <v>-3.4692290038944841E-2</v>
      </c>
      <c r="AD20" s="6">
        <f t="shared" si="13"/>
        <v>-3.622811894555962E-2</v>
      </c>
      <c r="AE20" s="6">
        <f t="shared" si="13"/>
        <v>-3.7613370852030203E-2</v>
      </c>
      <c r="AF20" s="6">
        <f t="shared" si="13"/>
        <v>-3.8862539148579914E-2</v>
      </c>
      <c r="AG20" s="6">
        <f t="shared" si="13"/>
        <v>-3.9988773276586294E-2</v>
      </c>
      <c r="AH20" s="6">
        <f t="shared" si="13"/>
        <v>-4.100399358921665E-2</v>
      </c>
    </row>
    <row r="21" spans="1:34" s="6" customFormat="1">
      <c r="A21" s="6" t="s">
        <v>24</v>
      </c>
      <c r="B21" s="6">
        <f>B13/B5</f>
        <v>0.11331304991365841</v>
      </c>
      <c r="C21" s="6">
        <f t="shared" ref="C21:AH21" si="14">C13/C5</f>
        <v>9.8949268355572745E-2</v>
      </c>
      <c r="D21" s="6">
        <f t="shared" si="14"/>
        <v>0.10119394292370414</v>
      </c>
      <c r="E21" s="6">
        <f t="shared" si="14"/>
        <v>0.10921675774134791</v>
      </c>
      <c r="F21" s="6">
        <f t="shared" si="14"/>
        <v>2.9421598127716483E-3</v>
      </c>
      <c r="G21" s="6">
        <f t="shared" si="14"/>
        <v>7.8923161832341937E-2</v>
      </c>
      <c r="H21" s="6">
        <f t="shared" si="14"/>
        <v>-7.3812702651153916E-2</v>
      </c>
      <c r="I21" s="6">
        <f t="shared" si="14"/>
        <v>-5.1365527220112138E-2</v>
      </c>
      <c r="J21" s="6">
        <f t="shared" ref="J21:J26" si="15">AVERAGE(B21:I21)</f>
        <v>4.7420013838516351E-2</v>
      </c>
      <c r="K21" s="6">
        <f t="shared" si="14"/>
        <v>-6.2430095003888755E-2</v>
      </c>
      <c r="L21" s="6">
        <f t="shared" si="14"/>
        <v>-7.2542390531782269E-2</v>
      </c>
      <c r="M21" s="6">
        <f t="shared" si="14"/>
        <v>-8.1770842322624437E-2</v>
      </c>
      <c r="N21" s="6">
        <f t="shared" si="14"/>
        <v>-9.0181495103296372E-2</v>
      </c>
      <c r="O21" s="6">
        <f t="shared" si="14"/>
        <v>-9.7837558156773377E-2</v>
      </c>
      <c r="P21" s="6">
        <f t="shared" si="14"/>
        <v>-0.10479909193773428</v>
      </c>
      <c r="Q21" s="6">
        <f t="shared" si="14"/>
        <v>-0.111122810279595</v>
      </c>
      <c r="R21" s="6">
        <f t="shared" si="14"/>
        <v>-0.11686197752515703</v>
      </c>
      <c r="S21" s="6">
        <f t="shared" si="14"/>
        <v>-0.12206638215708915</v>
      </c>
      <c r="T21" s="6">
        <f t="shared" si="14"/>
        <v>-0.12678237081368887</v>
      </c>
      <c r="U21" s="6">
        <f t="shared" si="14"/>
        <v>-0.13105292883002881</v>
      </c>
      <c r="V21" s="6">
        <f t="shared" si="14"/>
        <v>-0.134917795565656</v>
      </c>
      <c r="W21" s="6">
        <f t="shared" si="14"/>
        <v>-0.13841360472005043</v>
      </c>
      <c r="X21" s="6">
        <f t="shared" si="14"/>
        <v>-0.14157404157224396</v>
      </c>
      <c r="Y21" s="6">
        <f t="shared" si="14"/>
        <v>-0.14443001060450239</v>
      </c>
      <c r="Z21" s="6">
        <f t="shared" si="14"/>
        <v>-0.1470098082865785</v>
      </c>
      <c r="AA21" s="6">
        <f t="shared" si="14"/>
        <v>-0.14933929691902181</v>
      </c>
      <c r="AB21" s="6">
        <f t="shared" si="14"/>
        <v>-0.15144207637806917</v>
      </c>
      <c r="AC21" s="6">
        <f t="shared" si="14"/>
        <v>-0.15333965138952757</v>
      </c>
      <c r="AD21" s="6">
        <f t="shared" si="14"/>
        <v>-0.15505159260413001</v>
      </c>
      <c r="AE21" s="6">
        <f t="shared" si="14"/>
        <v>-0.15659569027092068</v>
      </c>
      <c r="AF21" s="6">
        <f t="shared" si="14"/>
        <v>-0.15798809972592426</v>
      </c>
      <c r="AG21" s="6">
        <f t="shared" si="14"/>
        <v>-0.15924347824674903</v>
      </c>
      <c r="AH21" s="6">
        <f t="shared" si="14"/>
        <v>-0.16037511308420255</v>
      </c>
    </row>
    <row r="22" spans="1:34" s="6" customFormat="1">
      <c r="A22" s="6" t="s">
        <v>25</v>
      </c>
      <c r="B22" s="6">
        <f>B18/B5</f>
        <v>0.19200723624701915</v>
      </c>
      <c r="C22" s="6">
        <f t="shared" ref="C22:AH22" si="16">C18/C5</f>
        <v>8.8893186359827236E-2</v>
      </c>
      <c r="D22" s="6">
        <f>D18/D5</f>
        <v>4.8776936517181133E-3</v>
      </c>
      <c r="E22" s="6">
        <f>E18/E5</f>
        <v>1.1657559198542805E-2</v>
      </c>
      <c r="F22" s="6">
        <f t="shared" si="16"/>
        <v>-0.26960882647943829</v>
      </c>
      <c r="G22" s="6">
        <f t="shared" si="16"/>
        <v>0.25804869074630526</v>
      </c>
      <c r="H22" s="6">
        <f t="shared" si="16"/>
        <v>-0.15213936041706402</v>
      </c>
      <c r="I22" s="6">
        <f t="shared" si="16"/>
        <v>-7.903780068728522E-2</v>
      </c>
      <c r="J22" s="6">
        <f t="shared" si="15"/>
        <v>6.8372973274531366E-3</v>
      </c>
      <c r="K22" s="6">
        <f t="shared" si="16"/>
        <v>0</v>
      </c>
      <c r="L22" s="6">
        <f t="shared" si="16"/>
        <v>0</v>
      </c>
      <c r="M22" s="6">
        <f t="shared" si="16"/>
        <v>0</v>
      </c>
      <c r="N22" s="6">
        <f t="shared" si="16"/>
        <v>0</v>
      </c>
      <c r="O22" s="6">
        <f t="shared" si="16"/>
        <v>0</v>
      </c>
      <c r="P22" s="6">
        <f t="shared" si="16"/>
        <v>0</v>
      </c>
      <c r="Q22" s="6">
        <f t="shared" si="16"/>
        <v>0</v>
      </c>
      <c r="R22" s="6">
        <f t="shared" si="16"/>
        <v>0</v>
      </c>
      <c r="S22" s="6">
        <f t="shared" si="16"/>
        <v>0</v>
      </c>
      <c r="T22" s="6">
        <f t="shared" si="16"/>
        <v>0</v>
      </c>
      <c r="U22" s="6">
        <f t="shared" si="16"/>
        <v>0</v>
      </c>
      <c r="V22" s="6">
        <f t="shared" si="16"/>
        <v>0</v>
      </c>
      <c r="W22" s="6">
        <f t="shared" si="16"/>
        <v>0</v>
      </c>
      <c r="X22" s="6">
        <f t="shared" si="16"/>
        <v>0</v>
      </c>
      <c r="Y22" s="6">
        <f t="shared" si="16"/>
        <v>0</v>
      </c>
      <c r="Z22" s="6">
        <f t="shared" si="16"/>
        <v>0</v>
      </c>
      <c r="AA22" s="6">
        <f t="shared" si="16"/>
        <v>0</v>
      </c>
      <c r="AB22" s="6">
        <f t="shared" si="16"/>
        <v>0</v>
      </c>
      <c r="AC22" s="6">
        <f t="shared" si="16"/>
        <v>0</v>
      </c>
      <c r="AD22" s="6">
        <f t="shared" si="16"/>
        <v>0</v>
      </c>
      <c r="AE22" s="6">
        <f t="shared" si="16"/>
        <v>0</v>
      </c>
      <c r="AF22" s="6">
        <f t="shared" si="16"/>
        <v>0</v>
      </c>
      <c r="AG22" s="6">
        <f t="shared" si="16"/>
        <v>0</v>
      </c>
      <c r="AH22" s="6">
        <f t="shared" si="16"/>
        <v>0</v>
      </c>
    </row>
    <row r="23" spans="1:34" s="6" customFormat="1">
      <c r="A23" s="6" t="s">
        <v>26</v>
      </c>
      <c r="C23" s="6">
        <f>C5/B5-1</f>
        <v>0.27563522736617063</v>
      </c>
      <c r="D23" s="6">
        <f>D5/C5-1</f>
        <v>-0.1145490878617933</v>
      </c>
      <c r="E23" s="6">
        <f t="shared" ref="E23:AH23" si="17">E5/D5-1</f>
        <v>-8.0081537565523941E-4</v>
      </c>
      <c r="F23" s="6">
        <f t="shared" si="17"/>
        <v>8.9617486338797736E-2</v>
      </c>
      <c r="G23" s="6">
        <f t="shared" si="17"/>
        <v>9.0404546974256039E-2</v>
      </c>
      <c r="H23" s="6">
        <f t="shared" si="17"/>
        <v>-3.5444900962776749E-2</v>
      </c>
      <c r="I23" s="6">
        <f t="shared" si="17"/>
        <v>5.4548922372687381E-2</v>
      </c>
      <c r="J23" s="6">
        <f t="shared" si="15"/>
        <v>5.1344482693098069E-2</v>
      </c>
      <c r="L23" s="6">
        <f t="shared" si="17"/>
        <v>4.6210034423788349E-2</v>
      </c>
      <c r="M23" s="6">
        <f t="shared" si="17"/>
        <v>4.1589030981409314E-2</v>
      </c>
      <c r="N23" s="6">
        <f t="shared" si="17"/>
        <v>3.7430127883268494E-2</v>
      </c>
      <c r="O23" s="6">
        <f t="shared" si="17"/>
        <v>3.36871150949416E-2</v>
      </c>
      <c r="P23" s="6">
        <f t="shared" si="17"/>
        <v>3.0318403585447573E-2</v>
      </c>
      <c r="Q23" s="6">
        <f t="shared" si="17"/>
        <v>2.7286563226902816E-2</v>
      </c>
      <c r="R23" s="6">
        <f t="shared" si="17"/>
        <v>2.4557906904212556E-2</v>
      </c>
      <c r="S23" s="6">
        <f t="shared" si="17"/>
        <v>2.2102116213791323E-2</v>
      </c>
      <c r="T23" s="6">
        <f t="shared" si="17"/>
        <v>1.9891904592412191E-2</v>
      </c>
      <c r="U23" s="6">
        <f t="shared" si="17"/>
        <v>1.7902714133170905E-2</v>
      </c>
      <c r="V23" s="6">
        <f t="shared" si="17"/>
        <v>1.6112442719853792E-2</v>
      </c>
      <c r="W23" s="6">
        <f t="shared" si="17"/>
        <v>1.4501198447868457E-2</v>
      </c>
      <c r="X23" s="6">
        <f t="shared" si="17"/>
        <v>1.3051078603081523E-2</v>
      </c>
      <c r="Y23" s="6">
        <f t="shared" si="17"/>
        <v>1.1745970742773393E-2</v>
      </c>
      <c r="Z23" s="6">
        <f t="shared" si="17"/>
        <v>1.0571373668496031E-2</v>
      </c>
      <c r="AA23" s="6">
        <f t="shared" si="17"/>
        <v>9.5142363016464948E-3</v>
      </c>
      <c r="AB23" s="6">
        <f t="shared" si="17"/>
        <v>8.5628126714818453E-3</v>
      </c>
      <c r="AC23" s="6">
        <f t="shared" si="17"/>
        <v>7.7065314043336386E-3</v>
      </c>
      <c r="AD23" s="6">
        <f t="shared" si="17"/>
        <v>6.935878263900408E-3</v>
      </c>
      <c r="AE23" s="6">
        <f t="shared" si="17"/>
        <v>6.2422904375101229E-3</v>
      </c>
      <c r="AF23" s="6">
        <f t="shared" si="17"/>
        <v>5.6180613937590884E-3</v>
      </c>
      <c r="AG23" s="6">
        <f t="shared" si="17"/>
        <v>5.0562552543833572E-3</v>
      </c>
      <c r="AH23" s="6">
        <f t="shared" si="17"/>
        <v>4.5506297289450437E-3</v>
      </c>
    </row>
    <row r="24" spans="1:34" s="6" customFormat="1">
      <c r="A24" s="6" t="s">
        <v>27</v>
      </c>
      <c r="C24" s="6">
        <f>C7/B7-1</f>
        <v>0.21509710516672764</v>
      </c>
      <c r="D24" s="6">
        <f t="shared" ref="D24:AH24" si="18">D7/C7-1</f>
        <v>-3.4077201447527128E-2</v>
      </c>
      <c r="E24" s="6">
        <f t="shared" si="18"/>
        <v>1.9669060256009896E-2</v>
      </c>
      <c r="F24" s="6">
        <f t="shared" si="18"/>
        <v>-6.674831598285369E-2</v>
      </c>
      <c r="G24" s="6">
        <f t="shared" si="18"/>
        <v>4.1010498687664043E-2</v>
      </c>
      <c r="H24" s="6">
        <f t="shared" si="18"/>
        <v>-0.62243933186259059</v>
      </c>
      <c r="I24" s="6">
        <f t="shared" si="18"/>
        <v>-0.21368948247078468</v>
      </c>
      <c r="J24" s="6">
        <f>AVERAGE(B24:I24)</f>
        <v>-9.4453952521907789E-2</v>
      </c>
      <c r="L24" s="6">
        <f t="shared" si="18"/>
        <v>-0.15631220088847664</v>
      </c>
      <c r="M24" s="6">
        <f t="shared" si="18"/>
        <v>-0.18658511611641815</v>
      </c>
      <c r="N24" s="6">
        <f t="shared" si="18"/>
        <v>-0.2277946128384386</v>
      </c>
      <c r="O24" s="6">
        <f t="shared" si="18"/>
        <v>-0.28949409782794289</v>
      </c>
      <c r="P24" s="6">
        <f t="shared" si="18"/>
        <v>-0.39581865835055463</v>
      </c>
      <c r="Q24" s="6">
        <f t="shared" si="18"/>
        <v>-0.63088814406785199</v>
      </c>
      <c r="R24" s="6">
        <f t="shared" si="18"/>
        <v>-1.6334861479493923</v>
      </c>
      <c r="S24" s="6">
        <f t="shared" si="18"/>
        <v>2.448016135702471</v>
      </c>
      <c r="T24" s="6">
        <f t="shared" si="18"/>
        <v>0.67011434906015577</v>
      </c>
      <c r="U24" s="6">
        <f t="shared" si="18"/>
        <v>0.37677002129149462</v>
      </c>
      <c r="V24" s="6">
        <f t="shared" si="18"/>
        <v>0.25581030562833562</v>
      </c>
      <c r="W24" s="6">
        <f t="shared" si="18"/>
        <v>0.18964947787333419</v>
      </c>
      <c r="X24" s="6">
        <f t="shared" si="18"/>
        <v>0.14789072416025761</v>
      </c>
      <c r="Y24" s="6">
        <f t="shared" si="18"/>
        <v>0.11914365474928057</v>
      </c>
      <c r="Z24" s="6">
        <f t="shared" si="18"/>
        <v>9.8172204551334019E-2</v>
      </c>
      <c r="AA24" s="6">
        <f t="shared" si="18"/>
        <v>8.2229431328872726E-2</v>
      </c>
      <c r="AB24" s="6">
        <f t="shared" si="18"/>
        <v>6.973329631979075E-2</v>
      </c>
      <c r="AC24" s="6">
        <f t="shared" si="18"/>
        <v>5.9706813615442167E-2</v>
      </c>
      <c r="AD24" s="6">
        <f t="shared" si="18"/>
        <v>5.1512965196160776E-2</v>
      </c>
      <c r="AE24" s="6">
        <f t="shared" si="18"/>
        <v>4.4717902524754161E-2</v>
      </c>
      <c r="AF24" s="6">
        <f t="shared" si="18"/>
        <v>3.9015392509671676E-2</v>
      </c>
      <c r="AG24" s="6">
        <f t="shared" si="18"/>
        <v>3.4182727173939886E-2</v>
      </c>
      <c r="AH24" s="6">
        <f t="shared" si="18"/>
        <v>3.0053792762044562E-2</v>
      </c>
    </row>
    <row r="25" spans="1:34" s="6" customFormat="1">
      <c r="A25" s="6" t="s">
        <v>28</v>
      </c>
      <c r="C25" s="6">
        <f>C18/B18-1</f>
        <v>-0.40942184154175587</v>
      </c>
      <c r="D25" s="6">
        <f>D18/C18-1</f>
        <v>-0.95141406816533725</v>
      </c>
      <c r="E25" s="6">
        <f>E18/D18-1</f>
        <v>1.3880597014925371</v>
      </c>
      <c r="F25" s="6">
        <f>F18/E18-1</f>
        <v>-26.2</v>
      </c>
      <c r="G25" s="6">
        <f>G18/F18-1</f>
        <v>-2.0436507936507935</v>
      </c>
      <c r="H25" s="6">
        <f>H18/G18-1</f>
        <v>-1.5686787072243344</v>
      </c>
      <c r="I25" s="6">
        <f>I18/H18-1</f>
        <v>-0.45215211032177183</v>
      </c>
      <c r="J25" s="6">
        <f t="shared" si="15"/>
        <v>-4.3196082599159222</v>
      </c>
    </row>
    <row r="26" spans="1:34" s="6" customFormat="1">
      <c r="A26" s="6" t="s">
        <v>29</v>
      </c>
      <c r="C26" s="6">
        <f>C12/B12-1</f>
        <v>0.27637006482027116</v>
      </c>
      <c r="D26" s="6">
        <f t="shared" ref="D26:AH26" si="19">D12/C12-1</f>
        <v>-7.1560480147737748E-2</v>
      </c>
      <c r="E26" s="6">
        <f t="shared" si="19"/>
        <v>-1.6907011437095942E-2</v>
      </c>
      <c r="F26" s="6">
        <f t="shared" si="19"/>
        <v>0.63783510369246343</v>
      </c>
      <c r="G26" s="6">
        <f t="shared" si="19"/>
        <v>-0.33662754786905502</v>
      </c>
      <c r="H26" s="6">
        <f t="shared" si="19"/>
        <v>0.10195530726256985</v>
      </c>
      <c r="I26" s="6">
        <f t="shared" si="19"/>
        <v>-0.15420363329108577</v>
      </c>
      <c r="J26" s="6">
        <f t="shared" si="15"/>
        <v>6.2408829004332853E-2</v>
      </c>
      <c r="L26" s="6">
        <f t="shared" si="19"/>
        <v>5.6167946103899302E-2</v>
      </c>
      <c r="M26" s="6">
        <f t="shared" si="19"/>
        <v>5.0551151493509972E-2</v>
      </c>
      <c r="N26" s="6">
        <f t="shared" si="19"/>
        <v>4.5496036344158775E-2</v>
      </c>
      <c r="O26" s="6">
        <f t="shared" si="19"/>
        <v>4.0946432709742853E-2</v>
      </c>
      <c r="P26" s="6">
        <f t="shared" si="19"/>
        <v>3.6851789438768545E-2</v>
      </c>
      <c r="Q26" s="6">
        <f t="shared" si="19"/>
        <v>3.3166610494891557E-2</v>
      </c>
      <c r="R26" s="6">
        <f t="shared" si="19"/>
        <v>2.9849949445402535E-2</v>
      </c>
      <c r="S26" s="6">
        <f t="shared" si="19"/>
        <v>2.6864954500862348E-2</v>
      </c>
      <c r="T26" s="6">
        <f t="shared" si="19"/>
        <v>2.4178459050775869E-2</v>
      </c>
      <c r="U26" s="6">
        <f t="shared" si="19"/>
        <v>2.1760613145698215E-2</v>
      </c>
      <c r="V26" s="6">
        <f t="shared" si="19"/>
        <v>1.9584551831128616E-2</v>
      </c>
      <c r="W26" s="6">
        <f t="shared" si="19"/>
        <v>1.7626096648015732E-2</v>
      </c>
      <c r="X26" s="6">
        <f t="shared" si="19"/>
        <v>1.5863486983214159E-2</v>
      </c>
      <c r="Y26" s="6">
        <f t="shared" si="19"/>
        <v>1.4277138284892743E-2</v>
      </c>
      <c r="Z26" s="6">
        <f t="shared" si="19"/>
        <v>1.2849424456403469E-2</v>
      </c>
      <c r="AA26" s="6">
        <f t="shared" si="19"/>
        <v>1.1564482010762989E-2</v>
      </c>
      <c r="AB26" s="6">
        <f t="shared" si="19"/>
        <v>1.0408033809687023E-2</v>
      </c>
      <c r="AC26" s="6">
        <f t="shared" si="19"/>
        <v>9.3672304287182317E-3</v>
      </c>
      <c r="AD26" s="6">
        <f t="shared" si="19"/>
        <v>8.4305073858461643E-3</v>
      </c>
      <c r="AE26" s="6">
        <f t="shared" si="19"/>
        <v>7.5874566472617921E-3</v>
      </c>
      <c r="AF26" s="6">
        <f t="shared" si="19"/>
        <v>6.8287109825355685E-3</v>
      </c>
      <c r="AG26" s="6">
        <f t="shared" si="19"/>
        <v>6.1458398842819673E-3</v>
      </c>
      <c r="AH26" s="6">
        <f t="shared" si="19"/>
        <v>5.5312558958537927E-3</v>
      </c>
    </row>
    <row r="27" spans="1:34" s="4" customFormat="1">
      <c r="A27" s="4" t="s">
        <v>30</v>
      </c>
      <c r="B27" s="4">
        <v>13</v>
      </c>
      <c r="C27" s="4">
        <v>16</v>
      </c>
      <c r="D27" s="4">
        <v>16</v>
      </c>
      <c r="E27" s="4">
        <v>14.7</v>
      </c>
      <c r="F27" s="4">
        <v>9</v>
      </c>
      <c r="G27" s="4">
        <v>12</v>
      </c>
      <c r="H27" s="4">
        <v>13</v>
      </c>
      <c r="I27" s="4">
        <v>10</v>
      </c>
      <c r="K27" s="4">
        <v>3</v>
      </c>
      <c r="L27" s="4">
        <v>3</v>
      </c>
      <c r="M27" s="4">
        <v>3</v>
      </c>
      <c r="N27" s="4">
        <v>3</v>
      </c>
      <c r="O27" s="4">
        <v>3</v>
      </c>
      <c r="P27" s="4">
        <v>3</v>
      </c>
      <c r="Q27" s="4">
        <v>3</v>
      </c>
      <c r="R27" s="4">
        <v>3</v>
      </c>
      <c r="S27" s="4">
        <v>3</v>
      </c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>
        <v>3</v>
      </c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>
        <v>3</v>
      </c>
      <c r="AH27" s="4">
        <v>3</v>
      </c>
    </row>
    <row r="28" spans="1:34" s="4" customFormat="1">
      <c r="A28" s="4" t="s">
        <v>31</v>
      </c>
      <c r="B28" s="4">
        <v>1.87</v>
      </c>
      <c r="C28" s="4">
        <v>1.88</v>
      </c>
      <c r="D28" s="4">
        <v>1.89</v>
      </c>
      <c r="E28" s="4">
        <v>1.85</v>
      </c>
      <c r="F28" s="4">
        <v>1.83</v>
      </c>
      <c r="G28" s="4">
        <v>1.84</v>
      </c>
      <c r="H28" s="4">
        <v>1.85</v>
      </c>
      <c r="I28" s="4">
        <v>1.9</v>
      </c>
      <c r="K28" s="4">
        <v>1.9</v>
      </c>
      <c r="L28" s="4">
        <v>1.9</v>
      </c>
      <c r="M28" s="4">
        <v>1.9</v>
      </c>
      <c r="N28" s="4">
        <v>1.9</v>
      </c>
      <c r="O28" s="4">
        <v>1.9</v>
      </c>
      <c r="P28" s="4">
        <v>1.9</v>
      </c>
      <c r="Q28" s="4">
        <v>1.9</v>
      </c>
      <c r="R28" s="4">
        <v>1.9</v>
      </c>
      <c r="S28" s="4">
        <v>1.9</v>
      </c>
      <c r="T28" s="4">
        <v>1.9</v>
      </c>
      <c r="U28" s="4">
        <v>1.9</v>
      </c>
      <c r="V28" s="4">
        <v>1.9</v>
      </c>
      <c r="W28" s="4">
        <v>1.9</v>
      </c>
      <c r="X28" s="4">
        <v>1.9</v>
      </c>
      <c r="Y28" s="4">
        <v>1.9</v>
      </c>
      <c r="Z28" s="4">
        <v>1.9</v>
      </c>
      <c r="AA28" s="4">
        <v>1.9</v>
      </c>
      <c r="AB28" s="4">
        <v>1.9</v>
      </c>
      <c r="AC28" s="4">
        <v>1.9</v>
      </c>
      <c r="AD28" s="4">
        <v>1.9</v>
      </c>
      <c r="AE28" s="4">
        <v>1.9</v>
      </c>
      <c r="AF28" s="4">
        <v>1.9</v>
      </c>
      <c r="AG28" s="4">
        <v>1.9</v>
      </c>
      <c r="AH28" s="4">
        <v>1.9</v>
      </c>
    </row>
    <row r="29" spans="1:34" s="1" customFormat="1">
      <c r="A29" s="1" t="s">
        <v>32</v>
      </c>
      <c r="B29" s="1">
        <f>B28*B27</f>
        <v>24.310000000000002</v>
      </c>
      <c r="C29" s="1">
        <f t="shared" ref="C29:AO29" si="20">C28*C27</f>
        <v>30.08</v>
      </c>
      <c r="D29" s="1">
        <f t="shared" si="20"/>
        <v>30.24</v>
      </c>
      <c r="E29" s="1">
        <f t="shared" si="20"/>
        <v>27.195</v>
      </c>
      <c r="F29" s="1">
        <f t="shared" si="20"/>
        <v>16.47</v>
      </c>
      <c r="G29" s="1">
        <f t="shared" si="20"/>
        <v>22.080000000000002</v>
      </c>
      <c r="H29" s="1">
        <f t="shared" si="20"/>
        <v>24.05</v>
      </c>
      <c r="I29" s="1">
        <f t="shared" si="20"/>
        <v>19</v>
      </c>
      <c r="K29" s="1">
        <f>K28*K27</f>
        <v>5.6999999999999993</v>
      </c>
      <c r="L29" s="1">
        <f t="shared" si="20"/>
        <v>5.6999999999999993</v>
      </c>
      <c r="M29" s="1">
        <f t="shared" si="20"/>
        <v>5.6999999999999993</v>
      </c>
      <c r="N29" s="1">
        <f t="shared" si="20"/>
        <v>5.6999999999999993</v>
      </c>
      <c r="O29" s="1">
        <f t="shared" si="20"/>
        <v>5.6999999999999993</v>
      </c>
      <c r="P29" s="1">
        <f t="shared" si="20"/>
        <v>5.6999999999999993</v>
      </c>
      <c r="Q29" s="1">
        <f t="shared" si="20"/>
        <v>5.6999999999999993</v>
      </c>
      <c r="R29" s="1">
        <f t="shared" si="20"/>
        <v>5.6999999999999993</v>
      </c>
      <c r="S29" s="1">
        <f t="shared" si="20"/>
        <v>5.6999999999999993</v>
      </c>
      <c r="T29" s="1">
        <f t="shared" si="20"/>
        <v>5.6999999999999993</v>
      </c>
      <c r="U29" s="1">
        <f t="shared" si="20"/>
        <v>5.6999999999999993</v>
      </c>
      <c r="V29" s="1">
        <f t="shared" si="20"/>
        <v>5.6999999999999993</v>
      </c>
      <c r="W29" s="1">
        <f t="shared" si="20"/>
        <v>5.6999999999999993</v>
      </c>
      <c r="X29" s="1">
        <f t="shared" si="20"/>
        <v>5.6999999999999993</v>
      </c>
      <c r="Y29" s="1">
        <f t="shared" si="20"/>
        <v>5.6999999999999993</v>
      </c>
      <c r="Z29" s="1">
        <f t="shared" si="20"/>
        <v>5.6999999999999993</v>
      </c>
      <c r="AA29" s="1">
        <f t="shared" si="20"/>
        <v>5.6999999999999993</v>
      </c>
      <c r="AB29" s="1">
        <f t="shared" si="20"/>
        <v>5.6999999999999993</v>
      </c>
      <c r="AC29" s="1">
        <f t="shared" si="20"/>
        <v>5.6999999999999993</v>
      </c>
      <c r="AD29" s="1">
        <f t="shared" si="20"/>
        <v>5.6999999999999993</v>
      </c>
      <c r="AE29" s="1">
        <f t="shared" si="20"/>
        <v>5.6999999999999993</v>
      </c>
      <c r="AF29" s="1">
        <f t="shared" si="20"/>
        <v>5.6999999999999993</v>
      </c>
      <c r="AG29" s="1">
        <f t="shared" si="20"/>
        <v>5.6999999999999993</v>
      </c>
      <c r="AH29" s="1">
        <f t="shared" si="20"/>
        <v>5.6999999999999993</v>
      </c>
    </row>
    <row r="30" spans="1:34" s="2" customFormat="1">
      <c r="A30" s="2" t="s">
        <v>33</v>
      </c>
      <c r="B30" s="2">
        <v>18146</v>
      </c>
      <c r="C30" s="2">
        <v>13063</v>
      </c>
      <c r="D30" s="2">
        <v>22224</v>
      </c>
      <c r="E30" s="2">
        <v>22324</v>
      </c>
      <c r="F30" s="2">
        <v>25538</v>
      </c>
      <c r="G30" s="2">
        <v>30002</v>
      </c>
      <c r="H30" s="2">
        <v>31857</v>
      </c>
      <c r="I30" s="2">
        <v>32266</v>
      </c>
      <c r="K30" s="2">
        <v>32266</v>
      </c>
      <c r="L30" s="2">
        <v>32266</v>
      </c>
      <c r="M30" s="2">
        <v>32266</v>
      </c>
      <c r="N30" s="2">
        <v>32266</v>
      </c>
      <c r="O30" s="2">
        <v>32266</v>
      </c>
      <c r="P30" s="2">
        <v>32266</v>
      </c>
      <c r="Q30" s="2">
        <v>32266</v>
      </c>
      <c r="R30" s="2">
        <v>32266</v>
      </c>
      <c r="S30" s="2">
        <v>32266</v>
      </c>
      <c r="T30" s="2">
        <v>32266</v>
      </c>
      <c r="U30" s="2">
        <v>32266</v>
      </c>
      <c r="V30" s="2">
        <v>32266</v>
      </c>
      <c r="W30" s="2">
        <v>32266</v>
      </c>
      <c r="X30" s="2">
        <v>32266</v>
      </c>
      <c r="Y30" s="2">
        <v>32266</v>
      </c>
      <c r="Z30" s="2">
        <v>32266</v>
      </c>
      <c r="AA30" s="2">
        <v>32266</v>
      </c>
      <c r="AB30" s="2">
        <v>32266</v>
      </c>
      <c r="AC30" s="2">
        <v>32266</v>
      </c>
      <c r="AD30" s="2">
        <v>32266</v>
      </c>
      <c r="AE30" s="2">
        <v>32266</v>
      </c>
      <c r="AF30" s="2">
        <v>32266</v>
      </c>
      <c r="AG30" s="2">
        <v>32266</v>
      </c>
      <c r="AH30" s="2">
        <v>32266</v>
      </c>
    </row>
    <row r="31" spans="1:34" s="2" customFormat="1">
      <c r="A31" s="2" t="s">
        <v>34</v>
      </c>
      <c r="B31" s="2">
        <v>12150</v>
      </c>
      <c r="C31" s="2">
        <v>16760</v>
      </c>
      <c r="D31" s="2">
        <v>15837</v>
      </c>
      <c r="E31" s="2">
        <v>17308</v>
      </c>
      <c r="F31" s="2">
        <v>23674</v>
      </c>
      <c r="G31" s="2">
        <v>23832</v>
      </c>
      <c r="H31" s="2">
        <v>32909</v>
      </c>
      <c r="I31" s="2">
        <v>35620</v>
      </c>
      <c r="K31" s="2">
        <v>35620</v>
      </c>
      <c r="L31" s="2">
        <v>35620</v>
      </c>
      <c r="M31" s="2">
        <v>35620</v>
      </c>
      <c r="N31" s="2">
        <v>35620</v>
      </c>
      <c r="O31" s="2">
        <v>35620</v>
      </c>
      <c r="P31" s="2">
        <v>35620</v>
      </c>
      <c r="Q31" s="2">
        <v>35620</v>
      </c>
      <c r="R31" s="2">
        <v>35620</v>
      </c>
      <c r="S31" s="2">
        <v>35620</v>
      </c>
      <c r="T31" s="2">
        <v>35620</v>
      </c>
      <c r="U31" s="2">
        <v>35620</v>
      </c>
      <c r="V31" s="2">
        <v>35620</v>
      </c>
      <c r="W31" s="2">
        <v>35620</v>
      </c>
      <c r="X31" s="2">
        <v>35620</v>
      </c>
      <c r="Y31" s="2">
        <v>35620</v>
      </c>
      <c r="Z31" s="2">
        <v>35620</v>
      </c>
      <c r="AA31" s="2">
        <v>35620</v>
      </c>
      <c r="AB31" s="2">
        <v>35620</v>
      </c>
      <c r="AC31" s="2">
        <v>35620</v>
      </c>
      <c r="AD31" s="2">
        <v>35620</v>
      </c>
      <c r="AE31" s="2">
        <v>35620</v>
      </c>
      <c r="AF31" s="2">
        <v>35620</v>
      </c>
      <c r="AG31" s="2">
        <v>35620</v>
      </c>
      <c r="AH31" s="2">
        <v>35620</v>
      </c>
    </row>
    <row r="32" spans="1:34" s="1" customFormat="1">
      <c r="A32" s="1" t="s">
        <v>35</v>
      </c>
      <c r="B32" s="1">
        <f>B30-B31</f>
        <v>5996</v>
      </c>
      <c r="C32" s="1">
        <f t="shared" ref="C32:AO32" si="21">C30-C31</f>
        <v>-3697</v>
      </c>
      <c r="D32" s="1">
        <f t="shared" si="21"/>
        <v>6387</v>
      </c>
      <c r="E32" s="1">
        <f t="shared" si="21"/>
        <v>5016</v>
      </c>
      <c r="F32" s="1">
        <f t="shared" si="21"/>
        <v>1864</v>
      </c>
      <c r="G32" s="1">
        <f t="shared" si="21"/>
        <v>6170</v>
      </c>
      <c r="H32" s="1">
        <f>H30-H31</f>
        <v>-1052</v>
      </c>
      <c r="I32" s="1">
        <f>I30-I31</f>
        <v>-3354</v>
      </c>
      <c r="K32" s="1">
        <f t="shared" si="21"/>
        <v>-3354</v>
      </c>
      <c r="L32" s="1">
        <f t="shared" si="21"/>
        <v>-3354</v>
      </c>
      <c r="M32" s="1">
        <f t="shared" si="21"/>
        <v>-3354</v>
      </c>
      <c r="N32" s="1">
        <f t="shared" si="21"/>
        <v>-3354</v>
      </c>
      <c r="O32" s="1">
        <f t="shared" si="21"/>
        <v>-3354</v>
      </c>
      <c r="P32" s="1">
        <f t="shared" si="21"/>
        <v>-3354</v>
      </c>
      <c r="Q32" s="1">
        <f t="shared" si="21"/>
        <v>-3354</v>
      </c>
      <c r="R32" s="1">
        <f t="shared" si="21"/>
        <v>-3354</v>
      </c>
      <c r="S32" s="1">
        <f t="shared" si="21"/>
        <v>-3354</v>
      </c>
      <c r="T32" s="1">
        <f t="shared" si="21"/>
        <v>-3354</v>
      </c>
      <c r="U32" s="1">
        <f t="shared" si="21"/>
        <v>-3354</v>
      </c>
      <c r="V32" s="1">
        <f t="shared" si="21"/>
        <v>-3354</v>
      </c>
      <c r="W32" s="1">
        <f t="shared" si="21"/>
        <v>-3354</v>
      </c>
      <c r="X32" s="1">
        <f t="shared" si="21"/>
        <v>-3354</v>
      </c>
      <c r="Y32" s="1">
        <f t="shared" si="21"/>
        <v>-3354</v>
      </c>
      <c r="Z32" s="1">
        <f t="shared" si="21"/>
        <v>-3354</v>
      </c>
      <c r="AA32" s="1">
        <f t="shared" si="21"/>
        <v>-3354</v>
      </c>
      <c r="AB32" s="1">
        <f t="shared" si="21"/>
        <v>-3354</v>
      </c>
      <c r="AC32" s="1">
        <f t="shared" si="21"/>
        <v>-3354</v>
      </c>
      <c r="AD32" s="1">
        <f t="shared" si="21"/>
        <v>-3354</v>
      </c>
      <c r="AE32" s="1">
        <f t="shared" si="21"/>
        <v>-3354</v>
      </c>
      <c r="AF32" s="1">
        <f t="shared" si="21"/>
        <v>-3354</v>
      </c>
      <c r="AG32" s="1">
        <f t="shared" si="21"/>
        <v>-3354</v>
      </c>
      <c r="AH32" s="1">
        <f t="shared" si="21"/>
        <v>-3354</v>
      </c>
    </row>
    <row r="33" spans="1:34" s="1" customFormat="1">
      <c r="A33" s="1" t="s">
        <v>36</v>
      </c>
      <c r="B33" s="1">
        <f>B29*1000-B30+B31</f>
        <v>18314.000000000004</v>
      </c>
      <c r="C33" s="1">
        <f t="shared" ref="B33:I33" si="22">C29*1000-C30+C31</f>
        <v>33777</v>
      </c>
      <c r="D33" s="1">
        <f t="shared" si="22"/>
        <v>23853</v>
      </c>
      <c r="E33" s="1">
        <f>E29*1000-E30+E31</f>
        <v>22179</v>
      </c>
      <c r="F33" s="1">
        <f>F29*1000-F30+F31</f>
        <v>14606</v>
      </c>
      <c r="G33" s="1">
        <f>G29*1000-G30+G31</f>
        <v>15910.000000000004</v>
      </c>
      <c r="H33" s="1">
        <f>H29*1000-H30+H31</f>
        <v>25102</v>
      </c>
      <c r="I33" s="1">
        <f t="shared" ref="I33" si="23">I29*1000-I30+I31</f>
        <v>22354</v>
      </c>
      <c r="K33" s="1">
        <f>K29*1000-K30+K32</f>
        <v>-29920</v>
      </c>
      <c r="L33" s="1">
        <f t="shared" ref="C33:AO33" si="24">L29*1000-L30+L32</f>
        <v>-29920</v>
      </c>
      <c r="M33" s="1">
        <f t="shared" si="24"/>
        <v>-29920</v>
      </c>
      <c r="N33" s="1">
        <f t="shared" si="24"/>
        <v>-29920</v>
      </c>
      <c r="O33" s="1">
        <f t="shared" si="24"/>
        <v>-29920</v>
      </c>
      <c r="P33" s="1">
        <f t="shared" si="24"/>
        <v>-29920</v>
      </c>
      <c r="Q33" s="1">
        <f t="shared" si="24"/>
        <v>-29920</v>
      </c>
      <c r="R33" s="1">
        <f t="shared" si="24"/>
        <v>-29920</v>
      </c>
      <c r="S33" s="1">
        <f t="shared" si="24"/>
        <v>-29920</v>
      </c>
      <c r="T33" s="1">
        <f t="shared" si="24"/>
        <v>-29920</v>
      </c>
      <c r="U33" s="1">
        <f t="shared" si="24"/>
        <v>-29920</v>
      </c>
      <c r="V33" s="1">
        <f t="shared" si="24"/>
        <v>-29920</v>
      </c>
      <c r="W33" s="1">
        <f t="shared" si="24"/>
        <v>-29920</v>
      </c>
      <c r="X33" s="1">
        <f t="shared" si="24"/>
        <v>-29920</v>
      </c>
      <c r="Y33" s="1">
        <f t="shared" si="24"/>
        <v>-29920</v>
      </c>
      <c r="Z33" s="1">
        <f t="shared" si="24"/>
        <v>-29920</v>
      </c>
      <c r="AA33" s="1">
        <f t="shared" si="24"/>
        <v>-29920</v>
      </c>
      <c r="AB33" s="1">
        <f t="shared" si="24"/>
        <v>-29920</v>
      </c>
      <c r="AC33" s="1">
        <f t="shared" si="24"/>
        <v>-29920</v>
      </c>
      <c r="AD33" s="1">
        <f t="shared" si="24"/>
        <v>-29920</v>
      </c>
      <c r="AE33" s="1">
        <f t="shared" si="24"/>
        <v>-29920</v>
      </c>
      <c r="AF33" s="1">
        <f t="shared" si="24"/>
        <v>-29920</v>
      </c>
      <c r="AG33" s="1">
        <f t="shared" si="24"/>
        <v>-29920</v>
      </c>
      <c r="AH33" s="1">
        <f t="shared" si="24"/>
        <v>-29920</v>
      </c>
    </row>
    <row r="34" spans="1:34" s="2" customFormat="1">
      <c r="A34" s="2" t="s">
        <v>37</v>
      </c>
      <c r="K34" s="2">
        <f>SUM(I13:K13)</f>
        <v>-1940.6966345761443</v>
      </c>
      <c r="L34" s="2">
        <f t="shared" ref="L34:AH34" si="25">SUM(J13:L13)</f>
        <v>-2412.195668872007</v>
      </c>
      <c r="M34" s="2">
        <f t="shared" si="25"/>
        <v>-3966.10843570322</v>
      </c>
      <c r="N34" s="2">
        <f t="shared" si="25"/>
        <v>-4655.3000140097338</v>
      </c>
      <c r="O34" s="2">
        <f t="shared" si="25"/>
        <v>-5325.6016025484587</v>
      </c>
      <c r="P34" s="2">
        <f t="shared" si="25"/>
        <v>-5972.1063811575832</v>
      </c>
      <c r="Q34" s="2">
        <f t="shared" si="25"/>
        <v>-6591.0767092490314</v>
      </c>
      <c r="R34" s="2">
        <f t="shared" si="25"/>
        <v>-7179.8272111710057</v>
      </c>
      <c r="S34" s="2">
        <f t="shared" si="25"/>
        <v>-7736.5956174171488</v>
      </c>
      <c r="T34" s="2">
        <f t="shared" si="25"/>
        <v>-8260.4104899969443</v>
      </c>
      <c r="U34" s="2">
        <f t="shared" si="25"/>
        <v>-8750.9624755581081</v>
      </c>
      <c r="V34" s="2">
        <f t="shared" si="25"/>
        <v>-9208.4836066536409</v>
      </c>
      <c r="W34" s="2">
        <f t="shared" si="25"/>
        <v>-9633.6374440470918</v>
      </c>
      <c r="X34" s="2">
        <f t="shared" si="25"/>
        <v>-10027.42150888357</v>
      </c>
      <c r="Y34" s="2">
        <f t="shared" si="25"/>
        <v>-10391.0824537845</v>
      </c>
      <c r="Z34" s="2">
        <f t="shared" si="25"/>
        <v>-10726.04371464912</v>
      </c>
      <c r="AA34" s="2">
        <f t="shared" si="25"/>
        <v>-11033.844915261014</v>
      </c>
      <c r="AB34" s="2">
        <f t="shared" si="25"/>
        <v>-11316.092012589961</v>
      </c>
      <c r="AC34" s="2">
        <f t="shared" si="25"/>
        <v>-11574.417025814349</v>
      </c>
      <c r="AD34" s="2">
        <f t="shared" si="25"/>
        <v>-11810.446147745748</v>
      </c>
      <c r="AE34" s="2">
        <f t="shared" si="25"/>
        <v>-12025.775062147874</v>
      </c>
      <c r="AF34" s="2">
        <f t="shared" si="25"/>
        <v>-12221.950359946364</v>
      </c>
      <c r="AG34" s="2">
        <f t="shared" si="25"/>
        <v>-12400.456043075743</v>
      </c>
      <c r="AH34" s="2">
        <f t="shared" si="25"/>
        <v>-12562.704213260935</v>
      </c>
    </row>
    <row r="35" spans="1:34" s="2" customFormat="1">
      <c r="A35" s="2" t="s">
        <v>38</v>
      </c>
      <c r="K35" s="2">
        <f>K32+K34</f>
        <v>-5294.6966345761448</v>
      </c>
      <c r="L35" s="2">
        <f t="shared" ref="L35:AH35" si="26">L32+L34</f>
        <v>-5766.1956688720074</v>
      </c>
      <c r="M35" s="2">
        <f t="shared" si="26"/>
        <v>-7320.1084357032196</v>
      </c>
      <c r="N35" s="2">
        <f t="shared" si="26"/>
        <v>-8009.3000140097338</v>
      </c>
      <c r="O35" s="2">
        <f t="shared" si="26"/>
        <v>-8679.6016025484587</v>
      </c>
      <c r="P35" s="2">
        <f t="shared" si="26"/>
        <v>-9326.1063811575841</v>
      </c>
      <c r="Q35" s="2">
        <f t="shared" si="26"/>
        <v>-9945.0767092490314</v>
      </c>
      <c r="R35" s="2">
        <f t="shared" si="26"/>
        <v>-10533.827211171007</v>
      </c>
      <c r="S35" s="2">
        <f t="shared" si="26"/>
        <v>-11090.595617417148</v>
      </c>
      <c r="T35" s="2">
        <f t="shared" si="26"/>
        <v>-11614.410489996944</v>
      </c>
      <c r="U35" s="2">
        <f t="shared" si="26"/>
        <v>-12104.962475558108</v>
      </c>
      <c r="V35" s="2">
        <f t="shared" si="26"/>
        <v>-12562.483606653641</v>
      </c>
      <c r="W35" s="2">
        <f t="shared" si="26"/>
        <v>-12987.637444047092</v>
      </c>
      <c r="X35" s="2">
        <f t="shared" si="26"/>
        <v>-13381.42150888357</v>
      </c>
      <c r="Y35" s="2">
        <f t="shared" si="26"/>
        <v>-13745.0824537845</v>
      </c>
      <c r="Z35" s="2">
        <f t="shared" si="26"/>
        <v>-14080.04371464912</v>
      </c>
      <c r="AA35" s="2">
        <f t="shared" si="26"/>
        <v>-14387.844915261014</v>
      </c>
      <c r="AB35" s="2">
        <f t="shared" si="26"/>
        <v>-14670.092012589961</v>
      </c>
      <c r="AC35" s="2">
        <f t="shared" si="26"/>
        <v>-14928.417025814349</v>
      </c>
      <c r="AD35" s="2">
        <f t="shared" si="26"/>
        <v>-15164.446147745748</v>
      </c>
      <c r="AE35" s="2">
        <f t="shared" si="26"/>
        <v>-15379.775062147874</v>
      </c>
      <c r="AF35" s="2">
        <f t="shared" si="26"/>
        <v>-15575.950359946364</v>
      </c>
      <c r="AG35" s="2">
        <f t="shared" si="26"/>
        <v>-15754.456043075743</v>
      </c>
      <c r="AH35" s="2">
        <f t="shared" si="26"/>
        <v>-15916.704213260935</v>
      </c>
    </row>
    <row r="36" spans="1:34" s="7" customFormat="1">
      <c r="A36" s="7" t="s">
        <v>39</v>
      </c>
      <c r="K36" s="7">
        <f>K28*1000/K35</f>
        <v>-0.35884964354564958</v>
      </c>
      <c r="L36" s="7">
        <f t="shared" ref="L36:AH36" si="27">L28*1000/L35</f>
        <v>-0.32950668154687873</v>
      </c>
      <c r="M36" s="7">
        <f t="shared" si="27"/>
        <v>-0.25955899652154168</v>
      </c>
      <c r="N36" s="7">
        <f t="shared" si="27"/>
        <v>-0.23722422642135416</v>
      </c>
      <c r="O36" s="7">
        <f t="shared" si="27"/>
        <v>-0.21890405654588249</v>
      </c>
      <c r="P36" s="7">
        <f t="shared" si="27"/>
        <v>-0.20372917939674695</v>
      </c>
      <c r="Q36" s="7">
        <f t="shared" si="27"/>
        <v>-0.19104930565623279</v>
      </c>
      <c r="R36" s="7">
        <f t="shared" si="27"/>
        <v>-0.18037128974216238</v>
      </c>
      <c r="S36" s="7">
        <f t="shared" si="27"/>
        <v>-0.17131631749481141</v>
      </c>
      <c r="T36" s="7">
        <f t="shared" si="27"/>
        <v>-0.16358987842184489</v>
      </c>
      <c r="U36" s="7">
        <f t="shared" si="27"/>
        <v>-0.15696042047519021</v>
      </c>
      <c r="V36" s="7">
        <f t="shared" si="27"/>
        <v>-0.15124397845929741</v>
      </c>
      <c r="W36" s="7">
        <f t="shared" si="27"/>
        <v>-0.14629296576729348</v>
      </c>
      <c r="X36" s="7">
        <f t="shared" si="27"/>
        <v>-0.14198790455398483</v>
      </c>
      <c r="Y36" s="7">
        <f t="shared" si="27"/>
        <v>-0.13823125516987086</v>
      </c>
      <c r="Z36" s="7">
        <f t="shared" si="27"/>
        <v>-0.13494276285685158</v>
      </c>
      <c r="AA36" s="7">
        <f t="shared" si="27"/>
        <v>-0.13205591325110078</v>
      </c>
      <c r="AB36" s="7">
        <f t="shared" si="27"/>
        <v>-0.1295152067464477</v>
      </c>
      <c r="AC36" s="7">
        <f t="shared" si="27"/>
        <v>-0.12727404363868611</v>
      </c>
      <c r="AD36" s="7">
        <f t="shared" si="27"/>
        <v>-0.12529306916246605</v>
      </c>
      <c r="AE36" s="7">
        <f t="shared" si="27"/>
        <v>-0.12353886791726941</v>
      </c>
      <c r="AF36" s="7">
        <f t="shared" si="27"/>
        <v>-0.12198292599120371</v>
      </c>
      <c r="AG36" s="7">
        <f t="shared" si="27"/>
        <v>-0.12060079985021577</v>
      </c>
      <c r="AH36" s="7">
        <f t="shared" si="27"/>
        <v>-0.11937144615761741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2021-01-25T14:45:04Z</dcterms:created>
  <dcterms:modified xsi:type="dcterms:W3CDTF">2021-01-25T21:07:29Z</dcterms:modified>
  <cp:category/>
  <cp:contentStatus/>
</cp:coreProperties>
</file>