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8"/>
  <workbookPr defaultThemeVersion="166925"/>
  <xr:revisionPtr revIDLastSave="0" documentId="8_{1A091455-B92D-4145-9BF6-F13D4B54313A}" xr6:coauthVersionLast="46" xr6:coauthVersionMax="4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H2" i="1"/>
  <c r="G2" i="1"/>
  <c r="F31" i="1"/>
  <c r="E31" i="1"/>
  <c r="D31" i="1"/>
  <c r="C31" i="1"/>
  <c r="B31" i="1"/>
  <c r="F29" i="1"/>
  <c r="E29" i="1"/>
  <c r="D29" i="1"/>
  <c r="C29" i="1"/>
  <c r="B29" i="1"/>
  <c r="F26" i="1"/>
  <c r="E26" i="1"/>
  <c r="D26" i="1"/>
  <c r="C26" i="1"/>
  <c r="B26" i="1"/>
  <c r="G22" i="1"/>
  <c r="G21" i="1"/>
  <c r="G20" i="1"/>
  <c r="G19" i="1"/>
  <c r="F22" i="1"/>
  <c r="E22" i="1"/>
  <c r="D22" i="1"/>
  <c r="C22" i="1"/>
  <c r="F21" i="1"/>
  <c r="E21" i="1"/>
  <c r="D21" i="1"/>
  <c r="C21" i="1"/>
  <c r="F20" i="1"/>
  <c r="E20" i="1"/>
  <c r="D20" i="1"/>
  <c r="C20" i="1"/>
  <c r="B20" i="1"/>
  <c r="E19" i="1"/>
  <c r="C19" i="1"/>
  <c r="F19" i="1"/>
  <c r="D19" i="1"/>
  <c r="B19" i="1"/>
  <c r="B17" i="1"/>
  <c r="B15" i="1"/>
  <c r="C12" i="1"/>
  <c r="C15" i="1" s="1"/>
  <c r="C17" i="1" s="1"/>
  <c r="B12" i="1"/>
  <c r="F7" i="1"/>
  <c r="F12" i="1" s="1"/>
  <c r="F15" i="1" s="1"/>
  <c r="F17" i="1" s="1"/>
  <c r="E7" i="1"/>
  <c r="E12" i="1" s="1"/>
  <c r="E15" i="1" s="1"/>
  <c r="E17" i="1" s="1"/>
  <c r="D7" i="1"/>
  <c r="D12" i="1" s="1"/>
  <c r="D15" i="1" s="1"/>
  <c r="D17" i="1" s="1"/>
  <c r="C7" i="1"/>
  <c r="B7" i="1"/>
  <c r="D1" i="1"/>
  <c r="E1" i="1" s="1"/>
  <c r="F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C1" i="1"/>
  <c r="H16" i="1" l="1"/>
  <c r="H14" i="1"/>
  <c r="H13" i="1"/>
  <c r="H11" i="1"/>
  <c r="H10" i="1"/>
  <c r="H9" i="1"/>
  <c r="H8" i="1"/>
  <c r="H6" i="1"/>
  <c r="H5" i="1"/>
  <c r="I2" i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I5" i="1" l="1"/>
  <c r="H7" i="1"/>
  <c r="H12" i="1" s="1"/>
  <c r="I6" i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I8" i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I9" i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I10" i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I11" i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I13" i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I14" i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I16" i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H15" i="1" l="1"/>
  <c r="H17" i="1" s="1"/>
  <c r="J5" i="1"/>
  <c r="I7" i="1"/>
  <c r="I12" i="1" s="1"/>
  <c r="I15" i="1" s="1"/>
  <c r="I17" i="1" s="1"/>
  <c r="K5" i="1" l="1"/>
  <c r="J7" i="1"/>
  <c r="J12" i="1" s="1"/>
  <c r="J15" i="1" s="1"/>
  <c r="J17" i="1" s="1"/>
  <c r="J26" i="1"/>
  <c r="J30" i="1" s="1"/>
  <c r="J32" i="1" s="1"/>
  <c r="I26" i="1"/>
  <c r="I30" i="1" s="1"/>
  <c r="I32" i="1" s="1"/>
  <c r="H26" i="1"/>
  <c r="H30" i="1" s="1"/>
  <c r="H32" i="1" s="1"/>
  <c r="L5" i="1" l="1"/>
  <c r="K7" i="1"/>
  <c r="K12" i="1" s="1"/>
  <c r="K15" i="1" s="1"/>
  <c r="K17" i="1" s="1"/>
  <c r="K30" i="1" l="1"/>
  <c r="K32" i="1" s="1"/>
  <c r="M5" i="1"/>
  <c r="L7" i="1"/>
  <c r="L12" i="1" s="1"/>
  <c r="L15" i="1" s="1"/>
  <c r="L17" i="1" s="1"/>
  <c r="L26" i="1" l="1"/>
  <c r="L30" i="1" s="1"/>
  <c r="L32" i="1" s="1"/>
  <c r="N5" i="1"/>
  <c r="M7" i="1"/>
  <c r="M12" i="1" s="1"/>
  <c r="M15" i="1" s="1"/>
  <c r="M17" i="1" s="1"/>
  <c r="M26" i="1" l="1"/>
  <c r="M30" i="1" s="1"/>
  <c r="M32" i="1" s="1"/>
  <c r="O5" i="1"/>
  <c r="N7" i="1"/>
  <c r="N12" i="1" s="1"/>
  <c r="N15" i="1" s="1"/>
  <c r="N17" i="1" s="1"/>
  <c r="N26" i="1" l="1"/>
  <c r="N30" i="1" s="1"/>
  <c r="N32" i="1" s="1"/>
  <c r="P5" i="1"/>
  <c r="O7" i="1"/>
  <c r="O12" i="1" s="1"/>
  <c r="O15" i="1" s="1"/>
  <c r="O17" i="1" s="1"/>
  <c r="O26" i="1" l="1"/>
  <c r="O30" i="1" s="1"/>
  <c r="O32" i="1" s="1"/>
  <c r="Q5" i="1"/>
  <c r="P7" i="1"/>
  <c r="P12" i="1" s="1"/>
  <c r="P15" i="1" s="1"/>
  <c r="P17" i="1" s="1"/>
  <c r="P26" i="1" l="1"/>
  <c r="P30" i="1" s="1"/>
  <c r="P32" i="1" s="1"/>
  <c r="R5" i="1"/>
  <c r="Q7" i="1"/>
  <c r="Q12" i="1" s="1"/>
  <c r="Q15" i="1" s="1"/>
  <c r="Q17" i="1" s="1"/>
  <c r="Q26" i="1" l="1"/>
  <c r="Q30" i="1" s="1"/>
  <c r="Q32" i="1" s="1"/>
  <c r="S5" i="1"/>
  <c r="R7" i="1"/>
  <c r="R12" i="1" s="1"/>
  <c r="R15" i="1" s="1"/>
  <c r="R17" i="1" s="1"/>
  <c r="R26" i="1" l="1"/>
  <c r="R30" i="1" s="1"/>
  <c r="R32" i="1" s="1"/>
  <c r="T5" i="1"/>
  <c r="S7" i="1"/>
  <c r="S12" i="1" s="1"/>
  <c r="S15" i="1" s="1"/>
  <c r="S17" i="1" s="1"/>
  <c r="S26" i="1" l="1"/>
  <c r="S30" i="1" s="1"/>
  <c r="S32" i="1" s="1"/>
  <c r="U5" i="1"/>
  <c r="T7" i="1"/>
  <c r="T12" i="1" s="1"/>
  <c r="T15" i="1" s="1"/>
  <c r="T17" i="1" s="1"/>
  <c r="T26" i="1" l="1"/>
  <c r="T30" i="1" s="1"/>
  <c r="T32" i="1" s="1"/>
  <c r="V5" i="1"/>
  <c r="U7" i="1"/>
  <c r="U12" i="1" s="1"/>
  <c r="U15" i="1" s="1"/>
  <c r="U17" i="1" s="1"/>
  <c r="U26" i="1" l="1"/>
  <c r="U30" i="1" s="1"/>
  <c r="U32" i="1" s="1"/>
  <c r="W5" i="1"/>
  <c r="V7" i="1"/>
  <c r="V12" i="1" s="1"/>
  <c r="V15" i="1" s="1"/>
  <c r="V17" i="1" s="1"/>
  <c r="V26" i="1" l="1"/>
  <c r="V30" i="1" s="1"/>
  <c r="V32" i="1" s="1"/>
  <c r="X5" i="1"/>
  <c r="W7" i="1"/>
  <c r="W12" i="1" s="1"/>
  <c r="W15" i="1" s="1"/>
  <c r="W17" i="1" s="1"/>
  <c r="W26" i="1" l="1"/>
  <c r="W30" i="1" s="1"/>
  <c r="W32" i="1" s="1"/>
  <c r="Y5" i="1"/>
  <c r="X7" i="1"/>
  <c r="X12" i="1" s="1"/>
  <c r="X15" i="1" s="1"/>
  <c r="X17" i="1" s="1"/>
  <c r="X26" i="1" l="1"/>
  <c r="X30" i="1" s="1"/>
  <c r="X32" i="1" s="1"/>
  <c r="Z5" i="1"/>
  <c r="Y7" i="1"/>
  <c r="Y12" i="1" s="1"/>
  <c r="Y15" i="1" s="1"/>
  <c r="Y17" i="1" s="1"/>
  <c r="Y26" i="1" l="1"/>
  <c r="Y30" i="1" s="1"/>
  <c r="Y32" i="1" s="1"/>
  <c r="AA5" i="1"/>
  <c r="Z7" i="1"/>
  <c r="Z12" i="1" s="1"/>
  <c r="Z15" i="1" s="1"/>
  <c r="Z17" i="1" s="1"/>
  <c r="Z26" i="1" l="1"/>
  <c r="Z30" i="1" s="1"/>
  <c r="Z32" i="1" s="1"/>
  <c r="AB5" i="1"/>
  <c r="AB7" i="1" s="1"/>
  <c r="AB12" i="1" s="1"/>
  <c r="AB15" i="1" s="1"/>
  <c r="AB17" i="1" s="1"/>
  <c r="AA7" i="1"/>
  <c r="AA12" i="1" s="1"/>
  <c r="AA15" i="1" s="1"/>
  <c r="AA17" i="1" s="1"/>
  <c r="AB26" i="1" l="1"/>
  <c r="AB30" i="1" s="1"/>
  <c r="AB32" i="1" s="1"/>
  <c r="AA26" i="1"/>
  <c r="AA30" i="1" s="1"/>
  <c r="AA32" i="1" s="1"/>
</calcChain>
</file>

<file path=xl/sharedStrings.xml><?xml version="1.0" encoding="utf-8"?>
<sst xmlns="http://schemas.openxmlformats.org/spreadsheetml/2006/main" count="40" uniqueCount="36">
  <si>
    <t>Moncler S.p.A</t>
  </si>
  <si>
    <t>OTCMKTS: MONRF</t>
  </si>
  <si>
    <t>Discount</t>
  </si>
  <si>
    <t>Growth</t>
  </si>
  <si>
    <t>Values in €t(000)</t>
  </si>
  <si>
    <t>Revenue Contraction</t>
  </si>
  <si>
    <t>Income Statement</t>
  </si>
  <si>
    <t>Revenue</t>
  </si>
  <si>
    <t>Cost of Sales</t>
  </si>
  <si>
    <t>Gross Margin</t>
  </si>
  <si>
    <t>Selling Expenses</t>
  </si>
  <si>
    <t>General &amp; Admin</t>
  </si>
  <si>
    <t>Advertising</t>
  </si>
  <si>
    <t>Non-recurring</t>
  </si>
  <si>
    <t>Operating Income</t>
  </si>
  <si>
    <t>Financial Income</t>
  </si>
  <si>
    <t>Financial Expenses</t>
  </si>
  <si>
    <t>EBITDA</t>
  </si>
  <si>
    <t>Income Taxes</t>
  </si>
  <si>
    <t>Net Income</t>
  </si>
  <si>
    <t>Averages</t>
  </si>
  <si>
    <t>Operating Margin</t>
  </si>
  <si>
    <t>Net Margin</t>
  </si>
  <si>
    <t>Revenue Y/Y</t>
  </si>
  <si>
    <t>Net Income Y/Y</t>
  </si>
  <si>
    <t>Price Per Share</t>
  </si>
  <si>
    <t>Shares</t>
  </si>
  <si>
    <t>Market Cap</t>
  </si>
  <si>
    <t>NPV</t>
  </si>
  <si>
    <t>Cash</t>
  </si>
  <si>
    <t>Debt</t>
  </si>
  <si>
    <t>Net Cash</t>
  </si>
  <si>
    <t>Total Value</t>
  </si>
  <si>
    <t>Enterprise Value</t>
  </si>
  <si>
    <t>Real Value Per Share</t>
  </si>
  <si>
    <t>Value P/s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</si>
</sst>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0" fillId="0" borderId="0" xfId="0" applyNumberFormat="1"/>
    <xf numFmtId="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"/>
  <sheetViews>
    <sheetView tabSelected="1" workbookViewId="0">
      <pane xSplit="1" ySplit="1" topLeftCell="B2" activePane="bottomRight" state="frozen"/>
      <selection pane="bottomRight" activeCell="K29" sqref="K29"/>
      <selection pane="bottomLeft"/>
      <selection pane="topRight"/>
    </sheetView>
  </sheetViews>
  <sheetFormatPr defaultRowHeight="15"/>
  <cols>
    <col min="1" max="1" width="16.7109375" customWidth="1"/>
    <col min="2" max="6" width="10.42578125" customWidth="1"/>
    <col min="7" max="7" width="11.140625" customWidth="1"/>
    <col min="8" max="21" width="9.7109375" customWidth="1"/>
    <col min="22" max="28" width="10.7109375" customWidth="1"/>
  </cols>
  <sheetData>
    <row r="1" spans="1:28" s="1" customFormat="1">
      <c r="A1" s="1" t="s">
        <v>0</v>
      </c>
      <c r="B1" s="1">
        <v>2015</v>
      </c>
      <c r="C1" s="1">
        <f>B1+1</f>
        <v>2016</v>
      </c>
      <c r="D1" s="1">
        <f t="shared" ref="D1:AB1" si="0">C1+1</f>
        <v>2017</v>
      </c>
      <c r="E1" s="1">
        <f t="shared" si="0"/>
        <v>2018</v>
      </c>
      <c r="F1" s="1">
        <f t="shared" si="0"/>
        <v>2019</v>
      </c>
      <c r="H1" s="1">
        <f>F1+1</f>
        <v>2020</v>
      </c>
      <c r="I1" s="1">
        <f t="shared" si="0"/>
        <v>2021</v>
      </c>
      <c r="J1" s="1">
        <f t="shared" si="0"/>
        <v>2022</v>
      </c>
      <c r="K1" s="1">
        <f t="shared" si="0"/>
        <v>2023</v>
      </c>
      <c r="L1" s="1">
        <f t="shared" si="0"/>
        <v>2024</v>
      </c>
      <c r="M1" s="1">
        <f t="shared" si="0"/>
        <v>2025</v>
      </c>
      <c r="N1" s="1">
        <f t="shared" si="0"/>
        <v>2026</v>
      </c>
      <c r="O1" s="1">
        <f t="shared" si="0"/>
        <v>2027</v>
      </c>
      <c r="P1" s="1">
        <f t="shared" si="0"/>
        <v>2028</v>
      </c>
      <c r="Q1" s="1">
        <f t="shared" si="0"/>
        <v>2029</v>
      </c>
      <c r="R1" s="1">
        <f t="shared" si="0"/>
        <v>2030</v>
      </c>
      <c r="S1" s="1">
        <f t="shared" si="0"/>
        <v>2031</v>
      </c>
      <c r="T1" s="1">
        <f t="shared" si="0"/>
        <v>2032</v>
      </c>
      <c r="U1" s="1">
        <f t="shared" si="0"/>
        <v>2033</v>
      </c>
      <c r="V1" s="1">
        <f t="shared" si="0"/>
        <v>2034</v>
      </c>
      <c r="W1" s="1">
        <f t="shared" si="0"/>
        <v>2035</v>
      </c>
      <c r="X1" s="1">
        <f t="shared" si="0"/>
        <v>2036</v>
      </c>
      <c r="Y1" s="1">
        <f t="shared" si="0"/>
        <v>2037</v>
      </c>
      <c r="Z1" s="1">
        <f t="shared" si="0"/>
        <v>2038</v>
      </c>
      <c r="AA1" s="1">
        <f t="shared" si="0"/>
        <v>2039</v>
      </c>
      <c r="AB1" s="1">
        <f t="shared" si="0"/>
        <v>2040</v>
      </c>
    </row>
    <row r="2" spans="1:28" s="4" customFormat="1">
      <c r="A2" s="4" t="s">
        <v>1</v>
      </c>
      <c r="C2" s="4" t="s">
        <v>2</v>
      </c>
      <c r="D2" s="4">
        <v>7.0000000000000007E-2</v>
      </c>
      <c r="F2" s="4" t="s">
        <v>3</v>
      </c>
      <c r="G2" s="4">
        <f>G21</f>
        <v>0.16623509325373609</v>
      </c>
      <c r="H2" s="4">
        <f>G2*(1-$D2)</f>
        <v>0.15459863672597454</v>
      </c>
      <c r="I2" s="4">
        <f>H2*(1-$D2)</f>
        <v>0.14377673215515632</v>
      </c>
      <c r="J2" s="4">
        <f t="shared" ref="J2:AJ2" si="1">I2*(1-$D2)</f>
        <v>0.13371236090429536</v>
      </c>
      <c r="K2" s="4">
        <f t="shared" si="1"/>
        <v>0.12435249564099468</v>
      </c>
      <c r="L2" s="4">
        <f t="shared" si="1"/>
        <v>0.11564782094612505</v>
      </c>
      <c r="M2" s="4">
        <f t="shared" si="1"/>
        <v>0.10755247347989629</v>
      </c>
      <c r="N2" s="4">
        <f t="shared" si="1"/>
        <v>0.10002380033630354</v>
      </c>
      <c r="O2" s="4">
        <f t="shared" si="1"/>
        <v>9.3022134312762281E-2</v>
      </c>
      <c r="P2" s="4">
        <f t="shared" si="1"/>
        <v>8.651058491086891E-2</v>
      </c>
      <c r="Q2" s="4">
        <f t="shared" si="1"/>
        <v>8.0454843967108086E-2</v>
      </c>
      <c r="R2" s="4">
        <f t="shared" si="1"/>
        <v>7.4823004889410516E-2</v>
      </c>
      <c r="S2" s="4">
        <f t="shared" si="1"/>
        <v>6.9585394547151777E-2</v>
      </c>
      <c r="T2" s="4">
        <f t="shared" si="1"/>
        <v>6.4714416928851146E-2</v>
      </c>
      <c r="U2" s="4">
        <f t="shared" si="1"/>
        <v>6.0184407743831561E-2</v>
      </c>
      <c r="V2" s="4">
        <f t="shared" si="1"/>
        <v>5.597149920176335E-2</v>
      </c>
      <c r="W2" s="4">
        <f t="shared" si="1"/>
        <v>5.2053494257639915E-2</v>
      </c>
      <c r="X2" s="4">
        <f t="shared" si="1"/>
        <v>4.8409749659605116E-2</v>
      </c>
      <c r="Y2" s="4">
        <f t="shared" si="1"/>
        <v>4.5021067183432753E-2</v>
      </c>
      <c r="Z2" s="4">
        <f t="shared" si="1"/>
        <v>4.1869592480592459E-2</v>
      </c>
      <c r="AA2" s="4">
        <f t="shared" si="1"/>
        <v>3.8938721006950984E-2</v>
      </c>
      <c r="AB2" s="4">
        <f t="shared" si="1"/>
        <v>3.6213010536464411E-2</v>
      </c>
    </row>
    <row r="3" spans="1:28">
      <c r="A3" t="s">
        <v>4</v>
      </c>
      <c r="C3" t="s">
        <v>5</v>
      </c>
      <c r="D3" s="4"/>
      <c r="E3" s="4">
        <v>0.03</v>
      </c>
    </row>
    <row r="4" spans="1:28">
      <c r="A4" t="s">
        <v>6</v>
      </c>
    </row>
    <row r="5" spans="1:28" s="2" customFormat="1">
      <c r="A5" s="2" t="s">
        <v>7</v>
      </c>
      <c r="B5" s="2">
        <v>880393</v>
      </c>
      <c r="C5" s="2">
        <v>1040311</v>
      </c>
      <c r="D5" s="2">
        <v>1193704</v>
      </c>
      <c r="E5" s="2">
        <v>1420074</v>
      </c>
      <c r="F5" s="2">
        <v>1627704</v>
      </c>
      <c r="H5" s="2">
        <f>F5+(F5*H2)</f>
        <v>1879344.8193934157</v>
      </c>
      <c r="I5" s="2">
        <f>H5+(H5*I2)</f>
        <v>2149550.8761185235</v>
      </c>
      <c r="J5" s="2">
        <f t="shared" ref="J5:AB5" si="2">I5+(I5*J2)</f>
        <v>2436972.398648228</v>
      </c>
      <c r="K5" s="2">
        <f t="shared" si="2"/>
        <v>2740015.9982283562</v>
      </c>
      <c r="L5" s="2">
        <f t="shared" si="2"/>
        <v>3056892.8777809874</v>
      </c>
      <c r="M5" s="2">
        <f t="shared" si="2"/>
        <v>3385669.2679494107</v>
      </c>
      <c r="N5" s="2">
        <f t="shared" si="2"/>
        <v>3724316.7748115417</v>
      </c>
      <c r="O5" s="2">
        <f t="shared" si="2"/>
        <v>4070760.6700613345</v>
      </c>
      <c r="P5" s="2">
        <f t="shared" si="2"/>
        <v>4422924.5566605013</v>
      </c>
      <c r="Q5" s="2">
        <f t="shared" si="2"/>
        <v>4778770.2617449127</v>
      </c>
      <c r="R5" s="2">
        <f t="shared" si="2"/>
        <v>5136332.212404822</v>
      </c>
      <c r="S5" s="2">
        <f t="shared" si="2"/>
        <v>5493745.9159302562</v>
      </c>
      <c r="T5" s="2">
        <f t="shared" si="2"/>
        <v>5849270.4796349397</v>
      </c>
      <c r="U5" s="2">
        <f t="shared" si="2"/>
        <v>6201305.3591852458</v>
      </c>
      <c r="V5" s="2">
        <f t="shared" si="2"/>
        <v>6548401.7171467738</v>
      </c>
      <c r="W5" s="2">
        <f t="shared" si="2"/>
        <v>6889268.9083269928</v>
      </c>
      <c r="X5" s="2">
        <f t="shared" si="2"/>
        <v>7222776.6915168036</v>
      </c>
      <c r="Y5" s="2">
        <f t="shared" si="2"/>
        <v>7547953.8061965136</v>
      </c>
      <c r="Z5" s="2">
        <f t="shared" si="2"/>
        <v>7863983.5561242979</v>
      </c>
      <c r="AA5" s="2">
        <f t="shared" si="2"/>
        <v>8170197.0178194726</v>
      </c>
      <c r="AB5" s="2">
        <f t="shared" si="2"/>
        <v>8466064.4485107586</v>
      </c>
    </row>
    <row r="6" spans="1:28" s="3" customFormat="1">
      <c r="A6" s="3" t="s">
        <v>8</v>
      </c>
      <c r="B6" s="3">
        <v>-225495</v>
      </c>
      <c r="C6" s="3">
        <v>-252303</v>
      </c>
      <c r="D6" s="3">
        <v>-276186</v>
      </c>
      <c r="E6" s="3">
        <v>-320232</v>
      </c>
      <c r="F6" s="3">
        <v>-362424</v>
      </c>
      <c r="H6" s="3">
        <f>F6+F6*H2</f>
        <v>-418454.25631677458</v>
      </c>
      <c r="I6" s="3">
        <f>H6+H6*I$2</f>
        <v>-478618.24184641661</v>
      </c>
      <c r="J6" s="3">
        <f t="shared" ref="J6:AB6" si="3">I6+I6*J2</f>
        <v>-542615.41693556402</v>
      </c>
      <c r="K6" s="3">
        <f t="shared" si="3"/>
        <v>-610090.99820478028</v>
      </c>
      <c r="L6" s="3">
        <f t="shared" si="3"/>
        <v>-680646.69272600941</v>
      </c>
      <c r="M6" s="3">
        <f t="shared" si="3"/>
        <v>-753851.92809460266</v>
      </c>
      <c r="N6" s="3">
        <f t="shared" si="3"/>
        <v>-829255.0628334746</v>
      </c>
      <c r="O6" s="3">
        <f t="shared" si="3"/>
        <v>-906394.13866790815</v>
      </c>
      <c r="P6" s="3">
        <f t="shared" si="3"/>
        <v>-984806.8257638521</v>
      </c>
      <c r="Q6" s="3">
        <f t="shared" si="3"/>
        <v>-1064039.3052684257</v>
      </c>
      <c r="R6" s="3">
        <f t="shared" si="3"/>
        <v>-1143653.9234090501</v>
      </c>
      <c r="S6" s="3">
        <f t="shared" si="3"/>
        <v>-1223235.532894867</v>
      </c>
      <c r="T6" s="3">
        <f t="shared" si="3"/>
        <v>-1302396.5071728108</v>
      </c>
      <c r="U6" s="3">
        <f t="shared" si="3"/>
        <v>-1380780.4696046414</v>
      </c>
      <c r="V6" s="3">
        <f t="shared" si="3"/>
        <v>-1458064.822556928</v>
      </c>
      <c r="W6" s="3">
        <f t="shared" si="3"/>
        <v>-1533962.1914251619</v>
      </c>
      <c r="X6" s="3">
        <f t="shared" si="3"/>
        <v>-1608220.9170993532</v>
      </c>
      <c r="Y6" s="3">
        <f t="shared" si="3"/>
        <v>-1680624.739053885</v>
      </c>
      <c r="Z6" s="3">
        <f t="shared" si="3"/>
        <v>-1750991.8119908732</v>
      </c>
      <c r="AA6" s="3">
        <f t="shared" si="3"/>
        <v>-1819173.1936434414</v>
      </c>
      <c r="AB6" s="3">
        <f t="shared" si="3"/>
        <v>-1885050.9316725051</v>
      </c>
    </row>
    <row r="7" spans="1:28" s="2" customFormat="1">
      <c r="A7" s="2" t="s">
        <v>9</v>
      </c>
      <c r="B7" s="2">
        <f>SUM(B5:B6)</f>
        <v>654898</v>
      </c>
      <c r="C7" s="2">
        <f t="shared" ref="C7:AB7" si="4">SUM(C5:C6)</f>
        <v>788008</v>
      </c>
      <c r="D7" s="2">
        <f t="shared" si="4"/>
        <v>917518</v>
      </c>
      <c r="E7" s="2">
        <f t="shared" si="4"/>
        <v>1099842</v>
      </c>
      <c r="F7" s="2">
        <f t="shared" si="4"/>
        <v>1265280</v>
      </c>
      <c r="H7" s="2">
        <f t="shared" si="4"/>
        <v>1460890.5630766412</v>
      </c>
      <c r="I7" s="2">
        <f t="shared" si="4"/>
        <v>1670932.6342721069</v>
      </c>
      <c r="J7" s="2">
        <f t="shared" si="4"/>
        <v>1894356.981712664</v>
      </c>
      <c r="K7" s="2">
        <f t="shared" si="4"/>
        <v>2129925.000023576</v>
      </c>
      <c r="L7" s="2">
        <f t="shared" si="4"/>
        <v>2376246.1850549779</v>
      </c>
      <c r="M7" s="2">
        <f t="shared" si="4"/>
        <v>2631817.3398548081</v>
      </c>
      <c r="N7" s="2">
        <f t="shared" si="4"/>
        <v>2895061.7119780672</v>
      </c>
      <c r="O7" s="2">
        <f t="shared" si="4"/>
        <v>3164366.5313934265</v>
      </c>
      <c r="P7" s="2">
        <f t="shared" si="4"/>
        <v>3438117.730896649</v>
      </c>
      <c r="Q7" s="2">
        <f t="shared" si="4"/>
        <v>3714730.9564764872</v>
      </c>
      <c r="R7" s="2">
        <f t="shared" si="4"/>
        <v>3992678.2889957717</v>
      </c>
      <c r="S7" s="2">
        <f t="shared" si="4"/>
        <v>4270510.3830353897</v>
      </c>
      <c r="T7" s="2">
        <f t="shared" si="4"/>
        <v>4546873.9724621288</v>
      </c>
      <c r="U7" s="2">
        <f t="shared" si="4"/>
        <v>4820524.8895806046</v>
      </c>
      <c r="V7" s="2">
        <f t="shared" si="4"/>
        <v>5090336.894589846</v>
      </c>
      <c r="W7" s="2">
        <f t="shared" si="4"/>
        <v>5355306.7169018313</v>
      </c>
      <c r="X7" s="2">
        <f t="shared" si="4"/>
        <v>5614555.7744174507</v>
      </c>
      <c r="Y7" s="2">
        <f t="shared" si="4"/>
        <v>5867329.0671426281</v>
      </c>
      <c r="Z7" s="2">
        <f t="shared" si="4"/>
        <v>6112991.7441334249</v>
      </c>
      <c r="AA7" s="2">
        <f t="shared" si="4"/>
        <v>6351023.8241760312</v>
      </c>
      <c r="AB7" s="2">
        <f t="shared" si="4"/>
        <v>6581013.5168382535</v>
      </c>
    </row>
    <row r="8" spans="1:28" s="3" customFormat="1">
      <c r="A8" s="3" t="s">
        <v>10</v>
      </c>
      <c r="B8" s="3">
        <v>-253448</v>
      </c>
      <c r="C8" s="3">
        <v>-312353</v>
      </c>
      <c r="D8" s="3">
        <v>-365103</v>
      </c>
      <c r="E8" s="3">
        <v>-428864</v>
      </c>
      <c r="F8" s="3">
        <v>-483226</v>
      </c>
      <c r="H8" s="3">
        <f>F8+F8*H$2</f>
        <v>-557932.08083054575</v>
      </c>
      <c r="I8" s="3">
        <f>H8+H8*I$2</f>
        <v>-638149.73217688815</v>
      </c>
      <c r="J8" s="3">
        <f t="shared" ref="H8:AB8" si="5">I8+I8*J$2</f>
        <v>-723478.23947670369</v>
      </c>
      <c r="K8" s="3">
        <f t="shared" si="5"/>
        <v>-813444.56409758504</v>
      </c>
      <c r="L8" s="3">
        <f t="shared" si="5"/>
        <v>-907517.65539594134</v>
      </c>
      <c r="M8" s="3">
        <f t="shared" si="5"/>
        <v>-1005123.423960451</v>
      </c>
      <c r="N8" s="3">
        <f t="shared" si="5"/>
        <v>-1105659.688632013</v>
      </c>
      <c r="O8" s="3">
        <f t="shared" si="5"/>
        <v>-1208510.5126921472</v>
      </c>
      <c r="P8" s="3">
        <f t="shared" si="5"/>
        <v>-1313059.464016079</v>
      </c>
      <c r="Q8" s="3">
        <f t="shared" si="5"/>
        <v>-1418701.4583130272</v>
      </c>
      <c r="R8" s="3">
        <f t="shared" si="5"/>
        <v>-1524852.9644649967</v>
      </c>
      <c r="S8" s="3">
        <f t="shared" si="5"/>
        <v>-1630960.4596236874</v>
      </c>
      <c r="T8" s="3">
        <f t="shared" si="5"/>
        <v>-1736507.1148022455</v>
      </c>
      <c r="U8" s="3">
        <f t="shared" si="5"/>
        <v>-1841017.7670495685</v>
      </c>
      <c r="V8" s="3">
        <f t="shared" si="5"/>
        <v>-1944062.2915284156</v>
      </c>
      <c r="W8" s="3">
        <f t="shared" si="5"/>
        <v>-2045257.5268569842</v>
      </c>
      <c r="X8" s="3">
        <f t="shared" si="5"/>
        <v>-2144267.9317215541</v>
      </c>
      <c r="Y8" s="3">
        <f t="shared" si="5"/>
        <v>-2240805.1623348705</v>
      </c>
      <c r="Z8" s="3">
        <f t="shared" si="5"/>
        <v>-2334626.7613102393</v>
      </c>
      <c r="AA8" s="3">
        <f t="shared" si="5"/>
        <v>-2425534.1414242601</v>
      </c>
      <c r="AB8" s="3">
        <f t="shared" si="5"/>
        <v>-2513370.0348442108</v>
      </c>
    </row>
    <row r="9" spans="1:28" s="3" customFormat="1">
      <c r="A9" s="3" t="s">
        <v>11</v>
      </c>
      <c r="B9" s="3">
        <v>-79535</v>
      </c>
      <c r="C9" s="3">
        <v>-94093</v>
      </c>
      <c r="D9" s="3">
        <v>-108660</v>
      </c>
      <c r="E9" s="3">
        <v>-127794</v>
      </c>
      <c r="F9" s="3">
        <v>-147717</v>
      </c>
      <c r="H9" s="3">
        <f t="shared" ref="H9:H16" si="6">F9+F9*H$2</f>
        <v>-170553.84682125077</v>
      </c>
      <c r="I9" s="3">
        <f t="shared" ref="H9:AB9" si="7">H9+H9*I$2</f>
        <v>-195075.52157370129</v>
      </c>
      <c r="J9" s="3">
        <f t="shared" si="7"/>
        <v>-221159.53011795771</v>
      </c>
      <c r="K9" s="3">
        <f t="shared" si="7"/>
        <v>-248661.26962291548</v>
      </c>
      <c r="L9" s="3">
        <f t="shared" si="7"/>
        <v>-277418.40360850253</v>
      </c>
      <c r="M9" s="3">
        <f t="shared" si="7"/>
        <v>-307255.43910544115</v>
      </c>
      <c r="N9" s="3">
        <f t="shared" si="7"/>
        <v>-337988.29579876707</v>
      </c>
      <c r="O9" s="3">
        <f t="shared" si="7"/>
        <v>-369428.68844670162</v>
      </c>
      <c r="P9" s="3">
        <f t="shared" si="7"/>
        <v>-401388.18036708096</v>
      </c>
      <c r="Q9" s="3">
        <f t="shared" si="7"/>
        <v>-433681.8037887559</v>
      </c>
      <c r="R9" s="3">
        <f t="shared" si="7"/>
        <v>-466131.17951409036</v>
      </c>
      <c r="S9" s="3">
        <f t="shared" si="7"/>
        <v>-498567.10155130754</v>
      </c>
      <c r="T9" s="3">
        <f t="shared" si="7"/>
        <v>-530831.58082810778</v>
      </c>
      <c r="U9" s="3">
        <f t="shared" si="7"/>
        <v>-562779.36513196933</v>
      </c>
      <c r="V9" s="3">
        <f t="shared" si="7"/>
        <v>-594278.96991822228</v>
      </c>
      <c r="W9" s="3">
        <f t="shared" si="7"/>
        <v>-625213.26686629665</v>
      </c>
      <c r="X9" s="3">
        <f t="shared" si="7"/>
        <v>-655479.684599158</v>
      </c>
      <c r="Y9" s="3">
        <f t="shared" si="7"/>
        <v>-684990.07951687207</v>
      </c>
      <c r="Z9" s="3">
        <f t="shared" si="7"/>
        <v>-713670.33499949216</v>
      </c>
      <c r="AA9" s="3">
        <f t="shared" si="7"/>
        <v>-741459.74506497465</v>
      </c>
      <c r="AB9" s="3">
        <f t="shared" si="7"/>
        <v>-768310.23462537676</v>
      </c>
    </row>
    <row r="10" spans="1:28" s="3" customFormat="1">
      <c r="A10" s="3" t="s">
        <v>12</v>
      </c>
      <c r="B10" s="3">
        <v>-57847</v>
      </c>
      <c r="C10" s="3">
        <v>-68143</v>
      </c>
      <c r="D10" s="3">
        <v>-79393</v>
      </c>
      <c r="E10" s="3">
        <v>-99482</v>
      </c>
      <c r="F10" s="3">
        <v>-113152</v>
      </c>
      <c r="H10" s="3">
        <f t="shared" si="6"/>
        <v>-130645.14494281747</v>
      </c>
      <c r="I10" s="3">
        <f t="shared" ref="H10:AB10" si="8">H10+H10*I$2</f>
        <v>-149428.87695463252</v>
      </c>
      <c r="J10" s="3">
        <f t="shared" si="8"/>
        <v>-169409.36487951389</v>
      </c>
      <c r="K10" s="3">
        <f t="shared" si="8"/>
        <v>-190475.84218723731</v>
      </c>
      <c r="L10" s="3">
        <f t="shared" si="8"/>
        <v>-212503.95827906931</v>
      </c>
      <c r="M10" s="3">
        <f t="shared" si="8"/>
        <v>-235359.28461625188</v>
      </c>
      <c r="N10" s="3">
        <f t="shared" si="8"/>
        <v>-258900.8147080031</v>
      </c>
      <c r="O10" s="3">
        <f t="shared" si="8"/>
        <v>-282984.32106745453</v>
      </c>
      <c r="P10" s="3">
        <f t="shared" si="8"/>
        <v>-307465.46020360512</v>
      </c>
      <c r="Q10" s="3">
        <f t="shared" si="8"/>
        <v>-332202.54582956125</v>
      </c>
      <c r="R10" s="3">
        <f t="shared" si="8"/>
        <v>-357058.9385404411</v>
      </c>
      <c r="S10" s="3">
        <f t="shared" si="8"/>
        <v>-381905.02565536491</v>
      </c>
      <c r="T10" s="3">
        <f t="shared" si="8"/>
        <v>-406619.7867128498</v>
      </c>
      <c r="U10" s="3">
        <f t="shared" si="8"/>
        <v>-431091.95775308576</v>
      </c>
      <c r="V10" s="3">
        <f t="shared" si="8"/>
        <v>-455220.82092234923</v>
      </c>
      <c r="W10" s="3">
        <f t="shared" si="8"/>
        <v>-478916.65531018889</v>
      </c>
      <c r="X10" s="3">
        <f t="shared" si="8"/>
        <v>-502100.89070157055</v>
      </c>
      <c r="Y10" s="3">
        <f t="shared" si="8"/>
        <v>-524706.00863470742</v>
      </c>
      <c r="Z10" s="3">
        <f t="shared" si="8"/>
        <v>-546675.2353883608</v>
      </c>
      <c r="AA10" s="3">
        <f t="shared" si="8"/>
        <v>-567962.06986055744</v>
      </c>
      <c r="AB10" s="3">
        <f t="shared" si="8"/>
        <v>-588529.68628072995</v>
      </c>
    </row>
    <row r="11" spans="1:28" s="3" customFormat="1">
      <c r="A11" s="3" t="s">
        <v>13</v>
      </c>
      <c r="B11" s="3">
        <v>-11389</v>
      </c>
      <c r="C11" s="3">
        <v>-15738</v>
      </c>
      <c r="D11" s="3">
        <v>-23485</v>
      </c>
      <c r="E11" s="3">
        <v>-29604</v>
      </c>
      <c r="F11" s="3">
        <v>-29386</v>
      </c>
      <c r="H11" s="3">
        <f t="shared" si="6"/>
        <v>-33929.035538829485</v>
      </c>
      <c r="I11" s="3">
        <f t="shared" ref="H11:AB11" si="9">H11+H11*I$2</f>
        <v>-38807.241393778553</v>
      </c>
      <c r="J11" s="3">
        <f t="shared" si="9"/>
        <v>-43996.249260723584</v>
      </c>
      <c r="K11" s="3">
        <f t="shared" si="9"/>
        <v>-49467.292655137826</v>
      </c>
      <c r="L11" s="3">
        <f t="shared" si="9"/>
        <v>-55188.077258808771</v>
      </c>
      <c r="M11" s="3">
        <f t="shared" si="9"/>
        <v>-61123.691474593266</v>
      </c>
      <c r="N11" s="3">
        <f t="shared" si="9"/>
        <v>-67237.515386465806</v>
      </c>
      <c r="O11" s="3">
        <f t="shared" si="9"/>
        <v>-73492.092573602044</v>
      </c>
      <c r="P11" s="3">
        <f t="shared" si="9"/>
        <v>-79849.936488468084</v>
      </c>
      <c r="Q11" s="3">
        <f t="shared" si="9"/>
        <v>-86274.250669431276</v>
      </c>
      <c r="R11" s="3">
        <f t="shared" si="9"/>
        <v>-92729.549349100358</v>
      </c>
      <c r="S11" s="3">
        <f t="shared" si="9"/>
        <v>-99182.171626737094</v>
      </c>
      <c r="T11" s="3">
        <f t="shared" si="9"/>
        <v>-105600.68803329863</v>
      </c>
      <c r="U11" s="3">
        <f t="shared" si="9"/>
        <v>-111956.20289992384</v>
      </c>
      <c r="V11" s="3">
        <f t="shared" si="9"/>
        <v>-118222.55942116938</v>
      </c>
      <c r="W11" s="3">
        <f t="shared" si="9"/>
        <v>-124376.45673912272</v>
      </c>
      <c r="X11" s="3">
        <f t="shared" si="9"/>
        <v>-130397.48987341236</v>
      </c>
      <c r="Y11" s="3">
        <f t="shared" si="9"/>
        <v>-136268.12402555425</v>
      </c>
      <c r="Z11" s="3">
        <f t="shared" si="9"/>
        <v>-141973.61484659903</v>
      </c>
      <c r="AA11" s="3">
        <f t="shared" si="9"/>
        <v>-147501.88582545906</v>
      </c>
      <c r="AB11" s="3">
        <f t="shared" si="9"/>
        <v>-152843.37317100479</v>
      </c>
    </row>
    <row r="12" spans="1:28" s="2" customFormat="1">
      <c r="A12" s="2" t="s">
        <v>14</v>
      </c>
      <c r="B12" s="2">
        <f>SUM(B7:B11)</f>
        <v>252679</v>
      </c>
      <c r="C12" s="2">
        <f t="shared" ref="C12:AB12" si="10">SUM(C7:C11)</f>
        <v>297681</v>
      </c>
      <c r="D12" s="2">
        <f t="shared" si="10"/>
        <v>340877</v>
      </c>
      <c r="E12" s="2">
        <f t="shared" si="10"/>
        <v>414098</v>
      </c>
      <c r="F12" s="2">
        <f t="shared" si="10"/>
        <v>491799</v>
      </c>
      <c r="H12" s="2">
        <f t="shared" si="10"/>
        <v>567830.45494319766</v>
      </c>
      <c r="I12" s="2">
        <f t="shared" si="10"/>
        <v>649471.26217310631</v>
      </c>
      <c r="J12" s="2">
        <f t="shared" si="10"/>
        <v>736313.59797776525</v>
      </c>
      <c r="K12" s="2">
        <f t="shared" si="10"/>
        <v>827876.03146070021</v>
      </c>
      <c r="L12" s="2">
        <f t="shared" si="10"/>
        <v>923618.09051265591</v>
      </c>
      <c r="M12" s="2">
        <f t="shared" si="10"/>
        <v>1022955.5006980707</v>
      </c>
      <c r="N12" s="2">
        <f t="shared" si="10"/>
        <v>1125275.3974528182</v>
      </c>
      <c r="O12" s="2">
        <f t="shared" si="10"/>
        <v>1229950.9166135211</v>
      </c>
      <c r="P12" s="2">
        <f t="shared" si="10"/>
        <v>1336354.6898214156</v>
      </c>
      <c r="Q12" s="2">
        <f t="shared" si="10"/>
        <v>1443870.8978757113</v>
      </c>
      <c r="R12" s="2">
        <f t="shared" si="10"/>
        <v>1551905.6571271429</v>
      </c>
      <c r="S12" s="2">
        <f t="shared" si="10"/>
        <v>1659895.6245782929</v>
      </c>
      <c r="T12" s="2">
        <f t="shared" si="10"/>
        <v>1767314.8020856271</v>
      </c>
      <c r="U12" s="2">
        <f t="shared" si="10"/>
        <v>1873679.5967460568</v>
      </c>
      <c r="V12" s="2">
        <f t="shared" si="10"/>
        <v>1978552.2527996895</v>
      </c>
      <c r="W12" s="2">
        <f t="shared" si="10"/>
        <v>2081542.8111292392</v>
      </c>
      <c r="X12" s="2">
        <f t="shared" si="10"/>
        <v>2182309.7775217555</v>
      </c>
      <c r="Y12" s="2">
        <f t="shared" si="10"/>
        <v>2280559.6926306239</v>
      </c>
      <c r="Z12" s="2">
        <f t="shared" si="10"/>
        <v>2376045.7975887335</v>
      </c>
      <c r="AA12" s="2">
        <f t="shared" si="10"/>
        <v>2468565.9820007798</v>
      </c>
      <c r="AB12" s="2">
        <f t="shared" si="10"/>
        <v>2557960.1879169312</v>
      </c>
    </row>
    <row r="13" spans="1:28" s="3" customFormat="1">
      <c r="A13" s="3" t="s">
        <v>15</v>
      </c>
      <c r="B13" s="3">
        <v>4267</v>
      </c>
      <c r="C13" s="3">
        <v>492</v>
      </c>
      <c r="D13" s="3">
        <v>558</v>
      </c>
      <c r="E13" s="3">
        <v>718</v>
      </c>
      <c r="F13" s="3">
        <v>1238</v>
      </c>
      <c r="H13" s="3">
        <f t="shared" si="6"/>
        <v>1429.3931122667564</v>
      </c>
      <c r="I13" s="3">
        <f t="shared" ref="I13:AB13" si="11">H13+H13*I$2</f>
        <v>1634.9065829135591</v>
      </c>
      <c r="J13" s="3">
        <f t="shared" si="11"/>
        <v>1853.5138019729052</v>
      </c>
      <c r="K13" s="3">
        <f t="shared" si="11"/>
        <v>2084.0028689532642</v>
      </c>
      <c r="L13" s="3">
        <f t="shared" si="11"/>
        <v>2325.0132595931823</v>
      </c>
      <c r="M13" s="3">
        <f t="shared" si="11"/>
        <v>2575.0741865359851</v>
      </c>
      <c r="N13" s="3">
        <f t="shared" si="11"/>
        <v>2832.6428928212299</v>
      </c>
      <c r="O13" s="3">
        <f t="shared" si="11"/>
        <v>3096.1413804573376</v>
      </c>
      <c r="P13" s="3">
        <f t="shared" si="11"/>
        <v>3363.9903822474471</v>
      </c>
      <c r="Q13" s="3">
        <f t="shared" si="11"/>
        <v>3634.6397035580176</v>
      </c>
      <c r="R13" s="3">
        <f t="shared" si="11"/>
        <v>3906.5943678685849</v>
      </c>
      <c r="S13" s="3">
        <f t="shared" si="11"/>
        <v>4178.4362782924018</v>
      </c>
      <c r="T13" s="3">
        <f t="shared" si="11"/>
        <v>4448.8413457164534</v>
      </c>
      <c r="U13" s="3">
        <f t="shared" si="11"/>
        <v>4716.5922272546686</v>
      </c>
      <c r="V13" s="3">
        <f t="shared" si="11"/>
        <v>4980.5869653374966</v>
      </c>
      <c r="W13" s="3">
        <f t="shared" si="11"/>
        <v>5239.8439203373682</v>
      </c>
      <c r="X13" s="3">
        <f t="shared" si="11"/>
        <v>5493.5034527763037</v>
      </c>
      <c r="Y13" s="3">
        <f t="shared" si="11"/>
        <v>5740.826840796165</v>
      </c>
      <c r="Z13" s="3">
        <f t="shared" si="11"/>
        <v>5981.1929211219476</v>
      </c>
      <c r="AA13" s="3">
        <f t="shared" si="11"/>
        <v>6214.0929235662652</v>
      </c>
      <c r="AB13" s="3">
        <f>AA13+AA13*AB$2</f>
        <v>6439.1239360819391</v>
      </c>
    </row>
    <row r="14" spans="1:28" s="3" customFormat="1">
      <c r="A14" s="3" t="s">
        <v>16</v>
      </c>
      <c r="B14" s="3">
        <v>-5975</v>
      </c>
      <c r="C14" s="3">
        <v>-5084</v>
      </c>
      <c r="D14" s="3">
        <v>-5740</v>
      </c>
      <c r="E14" s="3">
        <v>-2628</v>
      </c>
      <c r="F14" s="3">
        <v>-22310</v>
      </c>
      <c r="H14" s="3">
        <f t="shared" si="6"/>
        <v>-25759.095585356492</v>
      </c>
      <c r="I14" s="3">
        <f t="shared" ref="I14:AB16" si="12">H14+H14*I$2</f>
        <v>-29462.654171891361</v>
      </c>
      <c r="J14" s="3">
        <f t="shared" si="12"/>
        <v>-33402.175219721743</v>
      </c>
      <c r="K14" s="3">
        <f t="shared" si="12"/>
        <v>-37555.819068131932</v>
      </c>
      <c r="L14" s="3">
        <f t="shared" si="12"/>
        <v>-41899.06770720832</v>
      </c>
      <c r="M14" s="3">
        <f t="shared" si="12"/>
        <v>-46405.416075620218</v>
      </c>
      <c r="N14" s="3">
        <f t="shared" si="12"/>
        <v>-51047.062147691147</v>
      </c>
      <c r="O14" s="3">
        <f t="shared" si="12"/>
        <v>-55795.568819065593</v>
      </c>
      <c r="P14" s="3">
        <f t="shared" si="12"/>
        <v>-60622.476113037599</v>
      </c>
      <c r="Q14" s="3">
        <f t="shared" si="12"/>
        <v>-65499.847969611779</v>
      </c>
      <c r="R14" s="3">
        <f t="shared" si="12"/>
        <v>-70400.743414497687</v>
      </c>
      <c r="S14" s="3">
        <f t="shared" si="12"/>
        <v>-75299.606921408311</v>
      </c>
      <c r="T14" s="3">
        <f t="shared" si="12"/>
        <v>-80172.577078298928</v>
      </c>
      <c r="U14" s="3">
        <f t="shared" si="12"/>
        <v>-84997.716147053041</v>
      </c>
      <c r="V14" s="3">
        <f t="shared" si="12"/>
        <v>-89755.165748529529</v>
      </c>
      <c r="W14" s="3">
        <f t="shared" si="12"/>
        <v>-94427.235753414134</v>
      </c>
      <c r="X14" s="3">
        <f t="shared" si="12"/>
        <v>-98998.434597285421</v>
      </c>
      <c r="Y14" s="3">
        <f t="shared" si="12"/>
        <v>-103455.44977234448</v>
      </c>
      <c r="Z14" s="3">
        <f t="shared" si="12"/>
        <v>-107787.08729420895</v>
      </c>
      <c r="AA14" s="3">
        <f t="shared" si="12"/>
        <v>-111984.17861451002</v>
      </c>
      <c r="AB14" s="3">
        <f t="shared" si="12"/>
        <v>-116039.46285459459</v>
      </c>
    </row>
    <row r="15" spans="1:28" s="2" customFormat="1">
      <c r="A15" s="2" t="s">
        <v>17</v>
      </c>
      <c r="B15" s="2">
        <f>SUM(B12:B14)</f>
        <v>250971</v>
      </c>
      <c r="C15" s="2">
        <f t="shared" ref="C15:AB15" si="13">SUM(C12:C14)</f>
        <v>293089</v>
      </c>
      <c r="D15" s="2">
        <f t="shared" si="13"/>
        <v>335695</v>
      </c>
      <c r="E15" s="2">
        <f t="shared" si="13"/>
        <v>412188</v>
      </c>
      <c r="F15" s="2">
        <f t="shared" si="13"/>
        <v>470727</v>
      </c>
      <c r="H15" s="2">
        <f>SUM(H12:H14)</f>
        <v>543500.75247010798</v>
      </c>
      <c r="I15" s="2">
        <f t="shared" si="13"/>
        <v>621643.51458412851</v>
      </c>
      <c r="J15" s="2">
        <f t="shared" si="13"/>
        <v>704764.93656001636</v>
      </c>
      <c r="K15" s="2">
        <f t="shared" si="13"/>
        <v>792404.21526152152</v>
      </c>
      <c r="L15" s="2">
        <f t="shared" si="13"/>
        <v>884044.03606504074</v>
      </c>
      <c r="M15" s="2">
        <f t="shared" si="13"/>
        <v>979125.15880898654</v>
      </c>
      <c r="N15" s="2">
        <f t="shared" si="13"/>
        <v>1077060.9781979483</v>
      </c>
      <c r="O15" s="2">
        <f t="shared" si="13"/>
        <v>1177251.4891749129</v>
      </c>
      <c r="P15" s="2">
        <f t="shared" si="13"/>
        <v>1279096.2040906253</v>
      </c>
      <c r="Q15" s="2">
        <f t="shared" si="13"/>
        <v>1382005.6896096575</v>
      </c>
      <c r="R15" s="2">
        <f t="shared" si="13"/>
        <v>1485411.5080805137</v>
      </c>
      <c r="S15" s="2">
        <f t="shared" si="13"/>
        <v>1588774.4539351771</v>
      </c>
      <c r="T15" s="2">
        <f t="shared" si="13"/>
        <v>1691591.0663530447</v>
      </c>
      <c r="U15" s="2">
        <f t="shared" si="13"/>
        <v>1793398.4728262585</v>
      </c>
      <c r="V15" s="2">
        <f t="shared" si="13"/>
        <v>1893777.6740164973</v>
      </c>
      <c r="W15" s="2">
        <f t="shared" si="13"/>
        <v>1992355.4192961622</v>
      </c>
      <c r="X15" s="2">
        <f t="shared" si="13"/>
        <v>2088804.8463772465</v>
      </c>
      <c r="Y15" s="2">
        <f t="shared" si="13"/>
        <v>2182845.0696990755</v>
      </c>
      <c r="Z15" s="2">
        <f t="shared" si="13"/>
        <v>2274239.9032156467</v>
      </c>
      <c r="AA15" s="2">
        <f t="shared" si="13"/>
        <v>2362795.8963098358</v>
      </c>
      <c r="AB15" s="2">
        <f t="shared" si="13"/>
        <v>2448359.8489984185</v>
      </c>
    </row>
    <row r="16" spans="1:28" s="3" customFormat="1">
      <c r="A16" s="3" t="s">
        <v>18</v>
      </c>
      <c r="B16" s="3">
        <v>-83061</v>
      </c>
      <c r="C16" s="3">
        <v>-96767</v>
      </c>
      <c r="D16" s="3">
        <v>-85927</v>
      </c>
      <c r="E16" s="3">
        <v>-79697</v>
      </c>
      <c r="F16" s="3">
        <v>-112032</v>
      </c>
      <c r="H16" s="3">
        <f>F16+F16*H$2</f>
        <v>-129351.99446968437</v>
      </c>
      <c r="I16" s="3">
        <f t="shared" si="12"/>
        <v>-147949.80153228744</v>
      </c>
      <c r="J16" s="3">
        <f t="shared" si="12"/>
        <v>-167732.51879049154</v>
      </c>
      <c r="K16" s="3">
        <f t="shared" si="12"/>
        <v>-188590.47610223919</v>
      </c>
      <c r="L16" s="3">
        <f t="shared" si="12"/>
        <v>-210400.55371465543</v>
      </c>
      <c r="M16" s="3">
        <f t="shared" si="12"/>
        <v>-233029.6536882064</v>
      </c>
      <c r="N16" s="3">
        <f t="shared" si="12"/>
        <v>-256338.1652411535</v>
      </c>
      <c r="O16" s="3">
        <f t="shared" si="12"/>
        <v>-280183.28847770311</v>
      </c>
      <c r="P16" s="3">
        <f t="shared" si="12"/>
        <v>-304422.10864615993</v>
      </c>
      <c r="Q16" s="3">
        <f t="shared" si="12"/>
        <v>-328914.34189742478</v>
      </c>
      <c r="R16" s="3">
        <f t="shared" si="12"/>
        <v>-353524.70130941301</v>
      </c>
      <c r="S16" s="3">
        <f t="shared" si="12"/>
        <v>-378124.85713219247</v>
      </c>
      <c r="T16" s="3">
        <f t="shared" si="12"/>
        <v>-402594.98678780743</v>
      </c>
      <c r="U16" s="3">
        <f t="shared" si="12"/>
        <v>-426824.92762826732</v>
      </c>
      <c r="V16" s="3">
        <f t="shared" si="12"/>
        <v>-450714.95872430562</v>
      </c>
      <c r="W16" s="3">
        <f t="shared" si="12"/>
        <v>-474176.24724009365</v>
      </c>
      <c r="X16" s="3">
        <f t="shared" si="12"/>
        <v>-497131.00066351763</v>
      </c>
      <c r="Y16" s="3">
        <f t="shared" si="12"/>
        <v>-519512.36884335702</v>
      </c>
      <c r="Z16" s="3">
        <f t="shared" si="12"/>
        <v>-541264.14001545566</v>
      </c>
      <c r="AA16" s="3">
        <f t="shared" si="12"/>
        <v>-562340.2733545847</v>
      </c>
      <c r="AB16" s="3">
        <f t="shared" si="12"/>
        <v>-582704.30759865255</v>
      </c>
    </row>
    <row r="17" spans="1:28" s="2" customFormat="1">
      <c r="A17" s="2" t="s">
        <v>19</v>
      </c>
      <c r="B17" s="2">
        <f>SUM(B15:B16)</f>
        <v>167910</v>
      </c>
      <c r="C17" s="2">
        <f t="shared" ref="C17:AB17" si="14">SUM(C15:C16)</f>
        <v>196322</v>
      </c>
      <c r="D17" s="2">
        <f t="shared" si="14"/>
        <v>249768</v>
      </c>
      <c r="E17" s="2">
        <f t="shared" si="14"/>
        <v>332491</v>
      </c>
      <c r="F17" s="2">
        <f t="shared" si="14"/>
        <v>358695</v>
      </c>
      <c r="H17" s="2">
        <f t="shared" si="14"/>
        <v>414148.75800042361</v>
      </c>
      <c r="I17" s="2">
        <f t="shared" si="14"/>
        <v>473693.71305184107</v>
      </c>
      <c r="J17" s="2">
        <f t="shared" si="14"/>
        <v>537032.41776952485</v>
      </c>
      <c r="K17" s="2">
        <f t="shared" si="14"/>
        <v>603813.7391592823</v>
      </c>
      <c r="L17" s="2">
        <f t="shared" si="14"/>
        <v>673643.48235038528</v>
      </c>
      <c r="M17" s="2">
        <f t="shared" si="14"/>
        <v>746095.50512078009</v>
      </c>
      <c r="N17" s="2">
        <f t="shared" si="14"/>
        <v>820722.81295679486</v>
      </c>
      <c r="O17" s="2">
        <f t="shared" si="14"/>
        <v>897068.2006972098</v>
      </c>
      <c r="P17" s="2">
        <f t="shared" si="14"/>
        <v>974674.09544446529</v>
      </c>
      <c r="Q17" s="2">
        <f t="shared" si="14"/>
        <v>1053091.3477122327</v>
      </c>
      <c r="R17" s="2">
        <f t="shared" si="14"/>
        <v>1131886.8067711007</v>
      </c>
      <c r="S17" s="2">
        <f t="shared" si="14"/>
        <v>1210649.5968029846</v>
      </c>
      <c r="T17" s="2">
        <f t="shared" si="14"/>
        <v>1288996.0795652373</v>
      </c>
      <c r="U17" s="2">
        <f t="shared" si="14"/>
        <v>1366573.5451979912</v>
      </c>
      <c r="V17" s="2">
        <f t="shared" si="14"/>
        <v>1443062.7152921916</v>
      </c>
      <c r="W17" s="2">
        <f t="shared" si="14"/>
        <v>1518179.1720560687</v>
      </c>
      <c r="X17" s="2">
        <f t="shared" si="14"/>
        <v>1591673.845713729</v>
      </c>
      <c r="Y17" s="2">
        <f t="shared" si="14"/>
        <v>1663332.7008557185</v>
      </c>
      <c r="Z17" s="2">
        <f t="shared" si="14"/>
        <v>1732975.7632001911</v>
      </c>
      <c r="AA17" s="2">
        <f t="shared" si="14"/>
        <v>1800455.622955251</v>
      </c>
      <c r="AB17" s="2">
        <f t="shared" si="14"/>
        <v>1865655.541399766</v>
      </c>
    </row>
    <row r="18" spans="1:28">
      <c r="G18" t="s">
        <v>20</v>
      </c>
    </row>
    <row r="19" spans="1:28" s="4" customFormat="1">
      <c r="A19" s="4" t="s">
        <v>21</v>
      </c>
      <c r="B19" s="4">
        <f>B12/B5</f>
        <v>0.28700705253222142</v>
      </c>
      <c r="C19" s="4">
        <f>C12/C5</f>
        <v>0.28614616206115284</v>
      </c>
      <c r="D19" s="4">
        <f t="shared" ref="C19:F19" si="15">D12/D5</f>
        <v>0.28556241748373129</v>
      </c>
      <c r="E19" s="4">
        <f>E12/E5</f>
        <v>0.29160311364055674</v>
      </c>
      <c r="F19" s="4">
        <f t="shared" si="15"/>
        <v>0.30214277288745373</v>
      </c>
      <c r="G19" s="4">
        <f>AVERAGE(B19:F19)</f>
        <v>0.29049230372102319</v>
      </c>
    </row>
    <row r="20" spans="1:28" s="4" customFormat="1">
      <c r="A20" s="4" t="s">
        <v>22</v>
      </c>
      <c r="B20" s="4">
        <f>B17/B5</f>
        <v>0.19072164362960634</v>
      </c>
      <c r="C20" s="4">
        <f t="shared" ref="C20:F20" si="16">C17/C5</f>
        <v>0.18871472088635033</v>
      </c>
      <c r="D20" s="4">
        <f t="shared" si="16"/>
        <v>0.20923780099589179</v>
      </c>
      <c r="E20" s="4">
        <f t="shared" si="16"/>
        <v>0.23413639007544676</v>
      </c>
      <c r="F20" s="4">
        <f>F17/F5</f>
        <v>0.22036869111337196</v>
      </c>
      <c r="G20" s="4">
        <f t="shared" ref="G20:G22" si="17">AVERAGE(B20:F20)</f>
        <v>0.20863584934013341</v>
      </c>
    </row>
    <row r="21" spans="1:28" s="4" customFormat="1">
      <c r="A21" s="4" t="s">
        <v>23</v>
      </c>
      <c r="C21" s="4">
        <f>C5/B5-1</f>
        <v>0.18164387949472571</v>
      </c>
      <c r="D21" s="4">
        <f t="shared" ref="D21:F21" si="18">D5/C5-1</f>
        <v>0.14744917625594645</v>
      </c>
      <c r="E21" s="4">
        <f t="shared" si="18"/>
        <v>0.18963662683546345</v>
      </c>
      <c r="F21" s="4">
        <f t="shared" si="18"/>
        <v>0.14621069042880874</v>
      </c>
      <c r="G21" s="4">
        <f t="shared" si="17"/>
        <v>0.16623509325373609</v>
      </c>
    </row>
    <row r="22" spans="1:28" s="4" customFormat="1">
      <c r="A22" s="4" t="s">
        <v>24</v>
      </c>
      <c r="C22" s="4">
        <f>C17/B17-1</f>
        <v>0.16920969567029953</v>
      </c>
      <c r="D22" s="4">
        <f t="shared" ref="D22:F22" si="19">D17/C17-1</f>
        <v>0.27223642790925107</v>
      </c>
      <c r="E22" s="4">
        <f t="shared" si="19"/>
        <v>0.33119935299958358</v>
      </c>
      <c r="F22" s="4">
        <f t="shared" si="19"/>
        <v>7.8811155790682985E-2</v>
      </c>
      <c r="G22" s="4">
        <f t="shared" si="17"/>
        <v>0.21286415809245429</v>
      </c>
    </row>
    <row r="24" spans="1:28">
      <c r="A24" t="s">
        <v>25</v>
      </c>
      <c r="B24">
        <v>14.6</v>
      </c>
      <c r="C24">
        <v>15.45</v>
      </c>
      <c r="D24">
        <v>23.03</v>
      </c>
      <c r="E24">
        <v>29.61</v>
      </c>
      <c r="F24">
        <v>39.81</v>
      </c>
      <c r="H24">
        <v>51.24</v>
      </c>
      <c r="I24">
        <v>51.24</v>
      </c>
      <c r="J24">
        <v>51.24</v>
      </c>
      <c r="K24">
        <v>51.24</v>
      </c>
      <c r="L24">
        <v>51.24</v>
      </c>
      <c r="M24">
        <v>51.24</v>
      </c>
      <c r="N24">
        <v>51.24</v>
      </c>
      <c r="O24">
        <v>51.24</v>
      </c>
      <c r="P24">
        <v>51.24</v>
      </c>
      <c r="Q24">
        <v>51.24</v>
      </c>
      <c r="R24">
        <v>51.24</v>
      </c>
      <c r="S24">
        <v>51.24</v>
      </c>
      <c r="T24">
        <v>51.24</v>
      </c>
      <c r="U24">
        <v>51.24</v>
      </c>
      <c r="V24">
        <v>51.24</v>
      </c>
      <c r="W24">
        <v>51.24</v>
      </c>
      <c r="X24">
        <v>51.24</v>
      </c>
      <c r="Y24">
        <v>51.24</v>
      </c>
      <c r="Z24">
        <v>51.24</v>
      </c>
      <c r="AA24">
        <v>51.24</v>
      </c>
      <c r="AB24">
        <v>51.24</v>
      </c>
    </row>
    <row r="25" spans="1:28" s="3" customFormat="1">
      <c r="A25" s="3" t="s">
        <v>26</v>
      </c>
      <c r="B25" s="3">
        <v>250000</v>
      </c>
      <c r="C25" s="3">
        <v>250000</v>
      </c>
      <c r="D25" s="3">
        <v>253000</v>
      </c>
      <c r="E25" s="3">
        <v>251500</v>
      </c>
      <c r="F25" s="3">
        <v>252000</v>
      </c>
      <c r="G25" s="3" t="s">
        <v>26</v>
      </c>
      <c r="H25" s="3">
        <v>252000</v>
      </c>
      <c r="I25" s="3">
        <v>252000</v>
      </c>
      <c r="J25" s="3">
        <v>252000</v>
      </c>
      <c r="K25" s="3">
        <v>252000</v>
      </c>
      <c r="L25" s="3">
        <v>252000</v>
      </c>
      <c r="M25" s="3">
        <v>252000</v>
      </c>
      <c r="N25" s="3">
        <v>252000</v>
      </c>
      <c r="O25" s="3">
        <v>252000</v>
      </c>
      <c r="P25" s="3">
        <v>252000</v>
      </c>
      <c r="Q25" s="3">
        <v>252000</v>
      </c>
      <c r="R25" s="3">
        <v>252000</v>
      </c>
      <c r="S25" s="3">
        <v>252000</v>
      </c>
      <c r="T25" s="3">
        <v>252000</v>
      </c>
      <c r="U25" s="3">
        <v>252000</v>
      </c>
      <c r="V25" s="3">
        <v>252000</v>
      </c>
      <c r="W25" s="3">
        <v>252000</v>
      </c>
      <c r="X25" s="3">
        <v>252000</v>
      </c>
      <c r="Y25" s="3">
        <v>252000</v>
      </c>
      <c r="Z25" s="3">
        <v>252000</v>
      </c>
      <c r="AA25" s="3">
        <v>252000</v>
      </c>
      <c r="AB25" s="3">
        <v>252000</v>
      </c>
    </row>
    <row r="26" spans="1:28" s="2" customFormat="1">
      <c r="A26" s="2" t="s">
        <v>27</v>
      </c>
      <c r="B26" s="2">
        <f>B24*B25</f>
        <v>3650000</v>
      </c>
      <c r="C26" s="2">
        <f t="shared" ref="C26:F26" si="20">C24*C25</f>
        <v>3862500</v>
      </c>
      <c r="D26" s="2">
        <f t="shared" si="20"/>
        <v>5826590</v>
      </c>
      <c r="E26" s="2">
        <f t="shared" si="20"/>
        <v>7446915</v>
      </c>
      <c r="F26" s="2">
        <f t="shared" si="20"/>
        <v>10032120</v>
      </c>
      <c r="G26" s="2" t="s">
        <v>28</v>
      </c>
      <c r="H26" s="2">
        <f>NPV($D2, $F17:H17)</f>
        <v>696962.53646643681</v>
      </c>
      <c r="I26" s="2">
        <f>NPV($D2, $F17:I17)</f>
        <v>1083637.7087271991</v>
      </c>
      <c r="J26" s="2">
        <f>NPV($D2, $F17:J17)</f>
        <v>1493337.1689578758</v>
      </c>
      <c r="K26" s="2">
        <f>NPV($D2, $F17:K17)</f>
        <v>1923848.0199608009</v>
      </c>
      <c r="L26" s="2">
        <f>NPV($D2, $F17:L17)</f>
        <v>2372725.1160496562</v>
      </c>
      <c r="M26" s="2">
        <f>NPV($D2, $F17:M17)</f>
        <v>2837355.8992848755</v>
      </c>
      <c r="N26" s="2">
        <f>NPV($D2, $F17:N17)</f>
        <v>3315024.0487499591</v>
      </c>
      <c r="O26" s="2">
        <f>NPV($D2, $F17:O17)</f>
        <v>3802969.71250842</v>
      </c>
      <c r="P26" s="2">
        <f>NPV($D2, $F17:P17)</f>
        <v>4298444.5989896599</v>
      </c>
      <c r="Q26" s="2">
        <f>NPV($D2, $F17:Q17)</f>
        <v>4798760.7122258367</v>
      </c>
      <c r="R26" s="2">
        <f>NPV($D2, $F17:R17)</f>
        <v>5301331.9909390127</v>
      </c>
      <c r="S26" s="2">
        <f>NPV($D2, $F17:S17)</f>
        <v>5803708.5324628437</v>
      </c>
      <c r="T26" s="2">
        <f>NPV($D2, $F17:T17)</f>
        <v>6303603.4357219823</v>
      </c>
      <c r="U26" s="2">
        <f>NPV($D2, $F17:U17)</f>
        <v>6798912.5777275432</v>
      </c>
      <c r="V26" s="2">
        <f>NPV($D2, $F17:V17)</f>
        <v>7287727.8461873094</v>
      </c>
      <c r="W26" s="2">
        <f>NPV($D2, $F17:W17)</f>
        <v>7768344.4921962656</v>
      </c>
      <c r="X26" s="2">
        <f>NPV($D2, $F17:X17)</f>
        <v>8239263.3496957887</v>
      </c>
      <c r="Y26" s="2">
        <f>NPV($D2, $F17:Y17)</f>
        <v>8699188.7020518202</v>
      </c>
      <c r="Z26" s="2">
        <f>NPV($D2, $F17:Z17)</f>
        <v>9147022.5706786159</v>
      </c>
      <c r="AA26" s="2">
        <f>NPV($D2, $F17:AA17)</f>
        <v>9581856.1657204088</v>
      </c>
      <c r="AB26" s="2">
        <f>NPV($D2, $F17:AB17)</f>
        <v>10002959.183104193</v>
      </c>
    </row>
    <row r="27" spans="1:28" s="3" customFormat="1">
      <c r="A27" s="3" t="s">
        <v>29</v>
      </c>
      <c r="B27" s="3">
        <v>393879</v>
      </c>
      <c r="C27" s="3">
        <v>506037</v>
      </c>
      <c r="D27" s="3">
        <v>902422</v>
      </c>
      <c r="E27" s="3">
        <v>721596</v>
      </c>
      <c r="F27" s="3">
        <v>1164320</v>
      </c>
      <c r="G27" s="3" t="s">
        <v>29</v>
      </c>
      <c r="H27" s="3">
        <v>1164320</v>
      </c>
      <c r="I27" s="3">
        <v>1164320</v>
      </c>
      <c r="J27" s="3">
        <v>1164320</v>
      </c>
      <c r="K27" s="3">
        <v>1164320</v>
      </c>
      <c r="L27" s="3">
        <v>1164320</v>
      </c>
      <c r="M27" s="3">
        <v>1164320</v>
      </c>
      <c r="N27" s="3">
        <v>1164320</v>
      </c>
      <c r="O27" s="3">
        <v>1164320</v>
      </c>
      <c r="P27" s="3">
        <v>1164320</v>
      </c>
      <c r="Q27" s="3">
        <v>1164320</v>
      </c>
      <c r="R27" s="3">
        <v>1164320</v>
      </c>
      <c r="S27" s="3">
        <v>1164320</v>
      </c>
      <c r="T27" s="3">
        <v>1164320</v>
      </c>
      <c r="U27" s="3">
        <v>1164320</v>
      </c>
      <c r="V27" s="3">
        <v>1164320</v>
      </c>
      <c r="W27" s="3">
        <v>1164320</v>
      </c>
      <c r="X27" s="3">
        <v>1164320</v>
      </c>
      <c r="Y27" s="3">
        <v>1164320</v>
      </c>
      <c r="Z27" s="3">
        <v>1164320</v>
      </c>
      <c r="AA27" s="3">
        <v>1164320</v>
      </c>
      <c r="AB27" s="3">
        <v>1164320</v>
      </c>
    </row>
    <row r="28" spans="1:28" s="3" customFormat="1">
      <c r="A28" s="3" t="s">
        <v>30</v>
      </c>
      <c r="B28" s="3">
        <v>252974</v>
      </c>
      <c r="C28" s="3">
        <v>272259</v>
      </c>
      <c r="D28" s="3">
        <v>376554</v>
      </c>
      <c r="E28" s="3">
        <v>297125</v>
      </c>
      <c r="F28" s="3">
        <v>738778</v>
      </c>
      <c r="G28" s="3" t="s">
        <v>30</v>
      </c>
      <c r="H28" s="3">
        <v>738778</v>
      </c>
      <c r="I28" s="3">
        <v>738778</v>
      </c>
      <c r="J28" s="3">
        <v>738778</v>
      </c>
      <c r="K28" s="3">
        <v>738778</v>
      </c>
      <c r="L28" s="3">
        <v>738778</v>
      </c>
      <c r="M28" s="3">
        <v>738778</v>
      </c>
      <c r="N28" s="3">
        <v>738778</v>
      </c>
      <c r="O28" s="3">
        <v>738778</v>
      </c>
      <c r="P28" s="3">
        <v>738778</v>
      </c>
      <c r="Q28" s="3">
        <v>738778</v>
      </c>
      <c r="R28" s="3">
        <v>738778</v>
      </c>
      <c r="S28" s="3">
        <v>738778</v>
      </c>
      <c r="T28" s="3">
        <v>738778</v>
      </c>
      <c r="U28" s="3">
        <v>738778</v>
      </c>
      <c r="V28" s="3">
        <v>738778</v>
      </c>
      <c r="W28" s="3">
        <v>738778</v>
      </c>
      <c r="X28" s="3">
        <v>738778</v>
      </c>
      <c r="Y28" s="3">
        <v>738778</v>
      </c>
      <c r="Z28" s="3">
        <v>738778</v>
      </c>
      <c r="AA28" s="3">
        <v>738778</v>
      </c>
      <c r="AB28" s="3">
        <v>738778</v>
      </c>
    </row>
    <row r="29" spans="1:28" s="2" customFormat="1">
      <c r="A29" s="2" t="s">
        <v>31</v>
      </c>
      <c r="B29" s="2">
        <f>B27-B28</f>
        <v>140905</v>
      </c>
      <c r="C29" s="2">
        <f t="shared" ref="C29:F29" si="21">C27-C28</f>
        <v>233778</v>
      </c>
      <c r="D29" s="2">
        <f t="shared" si="21"/>
        <v>525868</v>
      </c>
      <c r="E29" s="2">
        <f t="shared" si="21"/>
        <v>424471</v>
      </c>
      <c r="F29" s="2">
        <f t="shared" si="21"/>
        <v>425542</v>
      </c>
      <c r="G29" s="2" t="s">
        <v>31</v>
      </c>
      <c r="H29" s="2">
        <v>425542</v>
      </c>
      <c r="I29" s="2">
        <v>425542</v>
      </c>
      <c r="J29" s="2">
        <v>425542</v>
      </c>
      <c r="K29" s="2">
        <v>425542</v>
      </c>
      <c r="L29" s="2">
        <v>425542</v>
      </c>
      <c r="M29" s="2">
        <v>425542</v>
      </c>
      <c r="N29" s="2">
        <v>425542</v>
      </c>
      <c r="O29" s="2">
        <v>425542</v>
      </c>
      <c r="P29" s="2">
        <v>425542</v>
      </c>
      <c r="Q29" s="2">
        <v>425542</v>
      </c>
      <c r="R29" s="2">
        <v>425542</v>
      </c>
      <c r="S29" s="2">
        <v>425542</v>
      </c>
      <c r="T29" s="2">
        <v>425542</v>
      </c>
      <c r="U29" s="2">
        <v>425542</v>
      </c>
      <c r="V29" s="2">
        <v>425542</v>
      </c>
      <c r="W29" s="2">
        <v>425542</v>
      </c>
      <c r="X29" s="2">
        <v>425542</v>
      </c>
      <c r="Y29" s="2">
        <v>425542</v>
      </c>
      <c r="Z29" s="2">
        <v>425542</v>
      </c>
      <c r="AA29" s="2">
        <v>425542</v>
      </c>
      <c r="AB29" s="2">
        <v>425542</v>
      </c>
    </row>
    <row r="30" spans="1:28" s="3" customFormat="1">
      <c r="G30" s="3" t="s">
        <v>32</v>
      </c>
      <c r="H30" s="3">
        <f>H26+H29</f>
        <v>1122504.5364664369</v>
      </c>
      <c r="I30" s="3">
        <f t="shared" ref="I30:AB30" si="22">I26+I29</f>
        <v>1509179.7087271991</v>
      </c>
      <c r="J30" s="3">
        <f t="shared" si="22"/>
        <v>1918879.1689578758</v>
      </c>
      <c r="K30" s="3">
        <f t="shared" si="22"/>
        <v>2349390.0199608011</v>
      </c>
      <c r="L30" s="3">
        <f t="shared" si="22"/>
        <v>2798267.1160496562</v>
      </c>
      <c r="M30" s="3">
        <f t="shared" si="22"/>
        <v>3262897.8992848755</v>
      </c>
      <c r="N30" s="3">
        <f t="shared" si="22"/>
        <v>3740566.0487499591</v>
      </c>
      <c r="O30" s="3">
        <f t="shared" si="22"/>
        <v>4228511.7125084195</v>
      </c>
      <c r="P30" s="3">
        <f t="shared" si="22"/>
        <v>4723986.5989896599</v>
      </c>
      <c r="Q30" s="3">
        <f t="shared" si="22"/>
        <v>5224302.7122258367</v>
      </c>
      <c r="R30" s="3">
        <f t="shared" si="22"/>
        <v>5726873.9909390127</v>
      </c>
      <c r="S30" s="3">
        <f t="shared" si="22"/>
        <v>6229250.5324628437</v>
      </c>
      <c r="T30" s="3">
        <f t="shared" si="22"/>
        <v>6729145.4357219823</v>
      </c>
      <c r="U30" s="3">
        <f t="shared" si="22"/>
        <v>7224454.5777275432</v>
      </c>
      <c r="V30" s="3">
        <f t="shared" si="22"/>
        <v>7713269.8461873094</v>
      </c>
      <c r="W30" s="3">
        <f t="shared" si="22"/>
        <v>8193886.4921962656</v>
      </c>
      <c r="X30" s="3">
        <f t="shared" si="22"/>
        <v>8664805.3496957887</v>
      </c>
      <c r="Y30" s="3">
        <f t="shared" si="22"/>
        <v>9124730.7020518202</v>
      </c>
      <c r="Z30" s="3">
        <f t="shared" si="22"/>
        <v>9572564.5706786159</v>
      </c>
      <c r="AA30" s="3">
        <f t="shared" si="22"/>
        <v>10007398.165720409</v>
      </c>
      <c r="AB30" s="3">
        <f t="shared" si="22"/>
        <v>10428501.183104193</v>
      </c>
    </row>
    <row r="31" spans="1:28" s="2" customFormat="1">
      <c r="A31" s="2" t="s">
        <v>33</v>
      </c>
      <c r="B31" s="2">
        <f>B26-B27+B28</f>
        <v>3509095</v>
      </c>
      <c r="C31" s="2">
        <f t="shared" ref="C31:F31" si="23">C26-C27+C28</f>
        <v>3628722</v>
      </c>
      <c r="D31" s="2">
        <f t="shared" si="23"/>
        <v>5300722</v>
      </c>
      <c r="E31" s="2">
        <f t="shared" si="23"/>
        <v>7022444</v>
      </c>
      <c r="F31" s="2">
        <f t="shared" si="23"/>
        <v>9606578</v>
      </c>
    </row>
    <row r="32" spans="1:28" s="5" customFormat="1">
      <c r="A32" s="5" t="s">
        <v>34</v>
      </c>
      <c r="G32" s="5" t="s">
        <v>35</v>
      </c>
      <c r="H32" s="5">
        <f>H30/H25</f>
        <v>4.4543830812160197</v>
      </c>
      <c r="I32" s="5">
        <f t="shared" ref="I32:AB32" si="24">I30/I25</f>
        <v>5.9888083679650759</v>
      </c>
      <c r="J32" s="5">
        <f t="shared" si="24"/>
        <v>7.6145998768169676</v>
      </c>
      <c r="K32" s="5">
        <f t="shared" si="24"/>
        <v>9.3229762696857179</v>
      </c>
      <c r="L32" s="5">
        <f t="shared" si="24"/>
        <v>11.104234587498636</v>
      </c>
      <c r="M32" s="5">
        <f t="shared" si="24"/>
        <v>12.948007536844743</v>
      </c>
      <c r="N32" s="5">
        <f t="shared" si="24"/>
        <v>14.843516066468093</v>
      </c>
      <c r="O32" s="5">
        <f t="shared" si="24"/>
        <v>16.779808382969918</v>
      </c>
      <c r="P32" s="5">
        <f t="shared" si="24"/>
        <v>18.745978567419286</v>
      </c>
      <c r="Q32" s="5">
        <f t="shared" si="24"/>
        <v>20.731359969150144</v>
      </c>
      <c r="R32" s="5">
        <f t="shared" si="24"/>
        <v>22.725690440234178</v>
      </c>
      <c r="S32" s="5">
        <f t="shared" si="24"/>
        <v>24.719248144693825</v>
      </c>
      <c r="T32" s="5">
        <f t="shared" si="24"/>
        <v>26.702958078261833</v>
      </c>
      <c r="U32" s="5">
        <f t="shared" si="24"/>
        <v>28.668470546537868</v>
      </c>
      <c r="V32" s="5">
        <f t="shared" si="24"/>
        <v>30.608213675346466</v>
      </c>
      <c r="W32" s="5">
        <f t="shared" si="24"/>
        <v>32.515422588080419</v>
      </c>
      <c r="X32" s="5">
        <f t="shared" si="24"/>
        <v>34.384148213078525</v>
      </c>
      <c r="Y32" s="5">
        <f t="shared" si="24"/>
        <v>36.209248817665951</v>
      </c>
      <c r="Z32" s="5">
        <f t="shared" si="24"/>
        <v>37.986367343962762</v>
      </c>
      <c r="AA32" s="5">
        <f t="shared" si="24"/>
        <v>39.711897483017495</v>
      </c>
      <c r="AB32" s="5">
        <f t="shared" si="24"/>
        <v>41.382941202794413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2021-02-14T01:31:35Z</dcterms:created>
  <dcterms:modified xsi:type="dcterms:W3CDTF">2021-02-14T03:17:28Z</dcterms:modified>
  <cp:category/>
  <cp:contentStatus/>
</cp:coreProperties>
</file>